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ma.tapia.sefin\Documents\2024\"/>
    </mc:Choice>
  </mc:AlternateContent>
  <xr:revisionPtr revIDLastSave="0" documentId="13_ncr:1_{4267BF54-B749-49EA-A8D9-9E57558F2724}" xr6:coauthVersionLast="47" xr6:coauthVersionMax="47" xr10:uidLastSave="{00000000-0000-0000-0000-000000000000}"/>
  <bookViews>
    <workbookView xWindow="-120" yWindow="-120" windowWidth="24240" windowHeight="13140" firstSheet="10" activeTab="13" xr2:uid="{4CFBA529-7E09-4BA5-A5E4-31B7FED22F75}"/>
  </bookViews>
  <sheets>
    <sheet name="PARTICIPACIONES FED (TABLA 1)" sheetId="1" r:id="rId1"/>
    <sheet name="PARTICIPACIONES FED (TABLA 2)" sheetId="2" r:id="rId2"/>
    <sheet name="PARTICIPACIONES FED (TABLA 3)" sheetId="3" r:id="rId3"/>
    <sheet name="Calendario de pago" sheetId="4" r:id="rId4"/>
    <sheet name="Coeficiente art. 22 " sheetId="13" r:id="rId5"/>
    <sheet name="Variable C1 población" sheetId="7" r:id="rId6"/>
    <sheet name="Variable C2 E. recaudatoria" sheetId="8" r:id="rId7"/>
    <sheet name="Variable C3 carencia mpal." sheetId="9" r:id="rId8"/>
    <sheet name="Variable C4 compensatorio" sheetId="10" r:id="rId9"/>
    <sheet name="Coeficiente exced ffm art 23" sheetId="11" r:id="rId10"/>
    <sheet name="Variable art 23" sheetId="15" r:id="rId11"/>
    <sheet name="Coeficiente IEPS Gasolian art24" sheetId="12" r:id="rId12"/>
    <sheet name="Variable art 24 poblacional" sheetId="16" r:id="rId13"/>
    <sheet name="Variable art 24 Inverso" sheetId="17" r:id="rId14"/>
    <sheet name="Montos p-calculo coef art22" sheetId="14" r:id="rId15"/>
  </sheets>
  <externalReferences>
    <externalReference r:id="rId16"/>
  </externalReferences>
  <definedNames>
    <definedName name="_xlnm._FilterDatabase" localSheetId="9" hidden="1">'Coeficiente exced ffm art 23'!$A$8:$K$65</definedName>
    <definedName name="_xlnm._FilterDatabase" localSheetId="10" hidden="1">'Variable art 23'!$A$8:$H$65</definedName>
    <definedName name="_xlnm.Print_Area" localSheetId="4">'Coeficiente art. 22 '!#REF!</definedName>
    <definedName name="_xlnm.Print_Area" localSheetId="9">'Coeficiente exced ffm art 23'!#REF!</definedName>
    <definedName name="_xlnm.Print_Area" localSheetId="11">'Coeficiente IEPS Gasolian art24'!#REF!</definedName>
    <definedName name="_xlnm.Print_Area" localSheetId="14">'Montos p-calculo coef art22'!$A$1:$H$43</definedName>
    <definedName name="_xlnm.Print_Area" localSheetId="0">'PARTICIPACIONES FED (TABLA 1)'!$A$1:$H$68</definedName>
    <definedName name="_xlnm.Print_Area" localSheetId="1">'PARTICIPACIONES FED (TABLA 2)'!$A$4:$D$64</definedName>
    <definedName name="_xlnm.Print_Area" localSheetId="2">'PARTICIPACIONES FED (TABLA 3)'!$A$4:$D$64</definedName>
    <definedName name="_xlnm.Print_Area" localSheetId="10">'Variable art 23'!#REF!</definedName>
    <definedName name="_xlnm.Print_Area" localSheetId="13">'Variable art 24 Inverso'!#REF!</definedName>
    <definedName name="_xlnm.Print_Area" localSheetId="12">'Variable art 24 poblacional'!#REF!</definedName>
    <definedName name="_xlnm.Print_Area" localSheetId="5">'Variable C1 población'!$B$1:$D$64</definedName>
    <definedName name="_xlnm.Print_Area" localSheetId="6">'Variable C2 E. recaudatoria'!$B$1:$F$65</definedName>
    <definedName name="_xlnm.Print_Area" localSheetId="7">'Variable C3 carencia mpal.'!$B$1:$J$65</definedName>
    <definedName name="_xlnm.Print_Area" localSheetId="8">'Variable C4 compensatorio'!#REF!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5" i="17" l="1"/>
  <c r="D9" i="17" s="1"/>
  <c r="C65" i="16"/>
  <c r="D64" i="16" s="1"/>
  <c r="D63" i="16"/>
  <c r="D62" i="16"/>
  <c r="D61" i="16"/>
  <c r="D59" i="16"/>
  <c r="D58" i="16"/>
  <c r="D57" i="16"/>
  <c r="D55" i="16"/>
  <c r="D54" i="16"/>
  <c r="D53" i="16"/>
  <c r="D51" i="16"/>
  <c r="D50" i="16"/>
  <c r="D49" i="16"/>
  <c r="D47" i="16"/>
  <c r="D46" i="16"/>
  <c r="D45" i="16"/>
  <c r="D43" i="16"/>
  <c r="D42" i="16"/>
  <c r="D41" i="16"/>
  <c r="D39" i="16"/>
  <c r="D38" i="16"/>
  <c r="D37" i="16"/>
  <c r="D35" i="16"/>
  <c r="D34" i="16"/>
  <c r="D33" i="16"/>
  <c r="D31" i="16"/>
  <c r="D30" i="16"/>
  <c r="D29" i="16"/>
  <c r="D27" i="16"/>
  <c r="D26" i="16"/>
  <c r="D25" i="16"/>
  <c r="D23" i="16"/>
  <c r="D22" i="16"/>
  <c r="D21" i="16"/>
  <c r="D19" i="16"/>
  <c r="D18" i="16"/>
  <c r="D17" i="16"/>
  <c r="D15" i="16"/>
  <c r="D14" i="16"/>
  <c r="D13" i="16"/>
  <c r="D11" i="16"/>
  <c r="D10" i="16"/>
  <c r="D9" i="16"/>
  <c r="D7" i="16"/>
  <c r="D12" i="17" l="1"/>
  <c r="D7" i="17"/>
  <c r="D17" i="17"/>
  <c r="D20" i="17"/>
  <c r="D28" i="17"/>
  <c r="D49" i="17"/>
  <c r="D60" i="17"/>
  <c r="D11" i="17"/>
  <c r="D14" i="17"/>
  <c r="D19" i="17"/>
  <c r="D22" i="17"/>
  <c r="D30" i="17"/>
  <c r="D38" i="17"/>
  <c r="D43" i="17"/>
  <c r="D46" i="17"/>
  <c r="D54" i="17"/>
  <c r="D62" i="17"/>
  <c r="D33" i="17"/>
  <c r="D36" i="17"/>
  <c r="D41" i="17"/>
  <c r="D44" i="17"/>
  <c r="D52" i="17"/>
  <c r="D8" i="17"/>
  <c r="D16" i="17"/>
  <c r="D21" i="17"/>
  <c r="D24" i="17"/>
  <c r="D32" i="17"/>
  <c r="D40" i="17"/>
  <c r="D45" i="17"/>
  <c r="D48" i="17"/>
  <c r="D56" i="17"/>
  <c r="D64" i="17"/>
  <c r="D63" i="17"/>
  <c r="D61" i="17"/>
  <c r="D59" i="17"/>
  <c r="D57" i="17"/>
  <c r="D55" i="17"/>
  <c r="D53" i="17"/>
  <c r="D51" i="17"/>
  <c r="D47" i="17"/>
  <c r="D37" i="17"/>
  <c r="D35" i="17"/>
  <c r="D29" i="17"/>
  <c r="D27" i="17"/>
  <c r="D25" i="17"/>
  <c r="D13" i="17"/>
  <c r="D10" i="17"/>
  <c r="D15" i="17"/>
  <c r="D18" i="17"/>
  <c r="D23" i="17"/>
  <c r="D26" i="17"/>
  <c r="D31" i="17"/>
  <c r="D34" i="17"/>
  <c r="D39" i="17"/>
  <c r="D42" i="17"/>
  <c r="D50" i="17"/>
  <c r="D58" i="17"/>
  <c r="D8" i="16"/>
  <c r="D12" i="16"/>
  <c r="D16" i="16"/>
  <c r="D20" i="16"/>
  <c r="D65" i="16" s="1"/>
  <c r="D24" i="16"/>
  <c r="D28" i="16"/>
  <c r="D32" i="16"/>
  <c r="D36" i="16"/>
  <c r="D40" i="16"/>
  <c r="D44" i="16"/>
  <c r="D48" i="16"/>
  <c r="D52" i="16"/>
  <c r="D56" i="16"/>
  <c r="D60" i="16"/>
  <c r="D65" i="17" l="1"/>
  <c r="G66" i="15" l="1"/>
  <c r="F66" i="15"/>
  <c r="B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I7" i="12"/>
  <c r="F7" i="12"/>
  <c r="E7" i="12"/>
  <c r="D7" i="12"/>
  <c r="G7" i="8"/>
  <c r="H66" i="15" l="1"/>
  <c r="H68" i="2"/>
  <c r="H64" i="2"/>
  <c r="G64" i="2"/>
  <c r="C29" i="14"/>
  <c r="D29" i="14"/>
  <c r="E29" i="14"/>
  <c r="F29" i="14"/>
  <c r="G29" i="14"/>
  <c r="H29" i="14"/>
  <c r="E31" i="14"/>
  <c r="C15" i="14"/>
  <c r="D15" i="14"/>
  <c r="E15" i="14"/>
  <c r="F15" i="14"/>
  <c r="G15" i="14"/>
  <c r="H15" i="14"/>
  <c r="C31" i="14"/>
  <c r="D31" i="14"/>
  <c r="F31" i="14"/>
  <c r="G31" i="14"/>
  <c r="H31" i="14"/>
  <c r="C32" i="14"/>
  <c r="D32" i="14"/>
  <c r="E32" i="14"/>
  <c r="F32" i="14"/>
  <c r="G32" i="14"/>
  <c r="H32" i="14"/>
  <c r="C33" i="14"/>
  <c r="D33" i="14"/>
  <c r="E33" i="14"/>
  <c r="F33" i="14"/>
  <c r="G33" i="14"/>
  <c r="H33" i="14"/>
  <c r="C34" i="14"/>
  <c r="D34" i="14"/>
  <c r="E34" i="14"/>
  <c r="F34" i="14"/>
  <c r="G34" i="14"/>
  <c r="H34" i="14"/>
  <c r="C35" i="14"/>
  <c r="D35" i="14"/>
  <c r="E35" i="14"/>
  <c r="F35" i="14"/>
  <c r="G35" i="14"/>
  <c r="H35" i="14"/>
  <c r="C36" i="14"/>
  <c r="D36" i="14"/>
  <c r="E36" i="14"/>
  <c r="F36" i="14"/>
  <c r="G36" i="14"/>
  <c r="H36" i="14"/>
  <c r="C37" i="14"/>
  <c r="D37" i="14"/>
  <c r="E37" i="14"/>
  <c r="F37" i="14"/>
  <c r="G37" i="14"/>
  <c r="H37" i="14"/>
  <c r="C38" i="14"/>
  <c r="D38" i="14"/>
  <c r="E38" i="14"/>
  <c r="F38" i="14"/>
  <c r="G38" i="14"/>
  <c r="H38" i="14"/>
  <c r="C39" i="14"/>
  <c r="D39" i="14"/>
  <c r="E39" i="14"/>
  <c r="F39" i="14"/>
  <c r="G39" i="14"/>
  <c r="H39" i="14"/>
  <c r="C40" i="14"/>
  <c r="D40" i="14"/>
  <c r="E40" i="14"/>
  <c r="F40" i="14"/>
  <c r="G40" i="14"/>
  <c r="H40" i="14"/>
  <c r="C41" i="14"/>
  <c r="D41" i="14"/>
  <c r="E41" i="14"/>
  <c r="F41" i="14"/>
  <c r="G41" i="14"/>
  <c r="H41" i="14"/>
  <c r="C42" i="14"/>
  <c r="D42" i="14"/>
  <c r="E42" i="14"/>
  <c r="F42" i="14"/>
  <c r="G42" i="14"/>
  <c r="H42" i="14"/>
  <c r="B32" i="14"/>
  <c r="B33" i="14"/>
  <c r="B34" i="14"/>
  <c r="B35" i="14"/>
  <c r="B36" i="14"/>
  <c r="B37" i="14"/>
  <c r="B38" i="14"/>
  <c r="B39" i="14"/>
  <c r="B40" i="14"/>
  <c r="B41" i="14"/>
  <c r="B42" i="14"/>
  <c r="B31" i="14"/>
  <c r="B29" i="14"/>
  <c r="B15" i="14"/>
  <c r="C43" i="14" l="1"/>
  <c r="D43" i="14"/>
  <c r="E43" i="14"/>
  <c r="F43" i="14"/>
  <c r="H43" i="14"/>
  <c r="G43" i="14"/>
  <c r="B43" i="14"/>
  <c r="C8" i="13" l="1"/>
  <c r="D8" i="13"/>
  <c r="E8" i="13"/>
  <c r="F8" i="13"/>
  <c r="C9" i="13"/>
  <c r="D9" i="13"/>
  <c r="E9" i="13"/>
  <c r="F9" i="13"/>
  <c r="C10" i="13"/>
  <c r="D10" i="13"/>
  <c r="E10" i="13"/>
  <c r="F10" i="13"/>
  <c r="C11" i="13"/>
  <c r="D11" i="13"/>
  <c r="E11" i="13"/>
  <c r="F11" i="13"/>
  <c r="C12" i="13"/>
  <c r="D12" i="13"/>
  <c r="E12" i="13"/>
  <c r="F12" i="13"/>
  <c r="C13" i="13"/>
  <c r="D13" i="13"/>
  <c r="E13" i="13"/>
  <c r="F13" i="13"/>
  <c r="C14" i="13"/>
  <c r="D14" i="13"/>
  <c r="E14" i="13"/>
  <c r="F14" i="13"/>
  <c r="C15" i="13"/>
  <c r="D15" i="13"/>
  <c r="E15" i="13"/>
  <c r="F15" i="13"/>
  <c r="C16" i="13"/>
  <c r="D16" i="13"/>
  <c r="E16" i="13"/>
  <c r="F16" i="13"/>
  <c r="C17" i="13"/>
  <c r="D17" i="13"/>
  <c r="E17" i="13"/>
  <c r="F17" i="13"/>
  <c r="C18" i="13"/>
  <c r="D18" i="13"/>
  <c r="E18" i="13"/>
  <c r="F18" i="13"/>
  <c r="C19" i="13"/>
  <c r="D19" i="13"/>
  <c r="E19" i="13"/>
  <c r="F19" i="13"/>
  <c r="C20" i="13"/>
  <c r="D20" i="13"/>
  <c r="E20" i="13"/>
  <c r="F20" i="13"/>
  <c r="C21" i="13"/>
  <c r="D21" i="13"/>
  <c r="E21" i="13"/>
  <c r="F21" i="13"/>
  <c r="C22" i="13"/>
  <c r="D22" i="13"/>
  <c r="E22" i="13"/>
  <c r="F22" i="13"/>
  <c r="C23" i="13"/>
  <c r="D23" i="13"/>
  <c r="E23" i="13"/>
  <c r="F23" i="13"/>
  <c r="G23" i="13" s="1"/>
  <c r="C24" i="13"/>
  <c r="D24" i="13"/>
  <c r="E24" i="13"/>
  <c r="F24" i="13"/>
  <c r="C25" i="13"/>
  <c r="D25" i="13"/>
  <c r="E25" i="13"/>
  <c r="F25" i="13"/>
  <c r="C26" i="13"/>
  <c r="D26" i="13"/>
  <c r="E26" i="13"/>
  <c r="F26" i="13"/>
  <c r="C27" i="13"/>
  <c r="D27" i="13"/>
  <c r="E27" i="13"/>
  <c r="F27" i="13"/>
  <c r="C28" i="13"/>
  <c r="D28" i="13"/>
  <c r="E28" i="13"/>
  <c r="F28" i="13"/>
  <c r="C29" i="13"/>
  <c r="D29" i="13"/>
  <c r="E29" i="13"/>
  <c r="F29" i="13"/>
  <c r="C30" i="13"/>
  <c r="D30" i="13"/>
  <c r="E30" i="13"/>
  <c r="F30" i="13"/>
  <c r="C31" i="13"/>
  <c r="D31" i="13"/>
  <c r="E31" i="13"/>
  <c r="F31" i="13"/>
  <c r="C32" i="13"/>
  <c r="D32" i="13"/>
  <c r="E32" i="13"/>
  <c r="F32" i="13"/>
  <c r="C33" i="13"/>
  <c r="D33" i="13"/>
  <c r="E33" i="13"/>
  <c r="F33" i="13"/>
  <c r="C34" i="13"/>
  <c r="D34" i="13"/>
  <c r="E34" i="13"/>
  <c r="F34" i="13"/>
  <c r="C35" i="13"/>
  <c r="D35" i="13"/>
  <c r="E35" i="13"/>
  <c r="F35" i="13"/>
  <c r="C36" i="13"/>
  <c r="D36" i="13"/>
  <c r="E36" i="13"/>
  <c r="F36" i="13"/>
  <c r="C37" i="13"/>
  <c r="D37" i="13"/>
  <c r="E37" i="13"/>
  <c r="F37" i="13"/>
  <c r="C38" i="13"/>
  <c r="D38" i="13"/>
  <c r="E38" i="13"/>
  <c r="F38" i="13"/>
  <c r="C39" i="13"/>
  <c r="D39" i="13"/>
  <c r="E39" i="13"/>
  <c r="F39" i="13"/>
  <c r="C40" i="13"/>
  <c r="D40" i="13"/>
  <c r="E40" i="13"/>
  <c r="F40" i="13"/>
  <c r="C41" i="13"/>
  <c r="D41" i="13"/>
  <c r="E41" i="13"/>
  <c r="F41" i="13"/>
  <c r="C42" i="13"/>
  <c r="D42" i="13"/>
  <c r="E42" i="13"/>
  <c r="F42" i="13"/>
  <c r="C43" i="13"/>
  <c r="D43" i="13"/>
  <c r="E43" i="13"/>
  <c r="F43" i="13"/>
  <c r="C44" i="13"/>
  <c r="D44" i="13"/>
  <c r="E44" i="13"/>
  <c r="F44" i="13"/>
  <c r="C45" i="13"/>
  <c r="D45" i="13"/>
  <c r="E45" i="13"/>
  <c r="F45" i="13"/>
  <c r="C46" i="13"/>
  <c r="D46" i="13"/>
  <c r="E46" i="13"/>
  <c r="F46" i="13"/>
  <c r="C47" i="13"/>
  <c r="D47" i="13"/>
  <c r="E47" i="13"/>
  <c r="F47" i="13"/>
  <c r="C48" i="13"/>
  <c r="D48" i="13"/>
  <c r="E48" i="13"/>
  <c r="F48" i="13"/>
  <c r="C49" i="13"/>
  <c r="D49" i="13"/>
  <c r="E49" i="13"/>
  <c r="F49" i="13"/>
  <c r="C50" i="13"/>
  <c r="D50" i="13"/>
  <c r="E50" i="13"/>
  <c r="F50" i="13"/>
  <c r="C51" i="13"/>
  <c r="D51" i="13"/>
  <c r="E51" i="13"/>
  <c r="F51" i="13"/>
  <c r="C52" i="13"/>
  <c r="D52" i="13"/>
  <c r="E52" i="13"/>
  <c r="F52" i="13"/>
  <c r="C53" i="13"/>
  <c r="D53" i="13"/>
  <c r="E53" i="13"/>
  <c r="F53" i="13"/>
  <c r="C54" i="13"/>
  <c r="D54" i="13"/>
  <c r="E54" i="13"/>
  <c r="F54" i="13"/>
  <c r="C55" i="13"/>
  <c r="D55" i="13"/>
  <c r="E55" i="13"/>
  <c r="F55" i="13"/>
  <c r="C56" i="13"/>
  <c r="D56" i="13"/>
  <c r="E56" i="13"/>
  <c r="F56" i="13"/>
  <c r="C57" i="13"/>
  <c r="D57" i="13"/>
  <c r="E57" i="13"/>
  <c r="F57" i="13"/>
  <c r="C58" i="13"/>
  <c r="D58" i="13"/>
  <c r="E58" i="13"/>
  <c r="F58" i="13"/>
  <c r="C59" i="13"/>
  <c r="D59" i="13"/>
  <c r="E59" i="13"/>
  <c r="F59" i="13"/>
  <c r="C60" i="13"/>
  <c r="D60" i="13"/>
  <c r="E60" i="13"/>
  <c r="F60" i="13"/>
  <c r="C61" i="13"/>
  <c r="D61" i="13"/>
  <c r="E61" i="13"/>
  <c r="F61" i="13"/>
  <c r="C62" i="13"/>
  <c r="D62" i="13"/>
  <c r="E62" i="13"/>
  <c r="F62" i="13"/>
  <c r="C63" i="13"/>
  <c r="D63" i="13"/>
  <c r="E63" i="13"/>
  <c r="F63" i="13"/>
  <c r="C64" i="13"/>
  <c r="D64" i="13"/>
  <c r="E64" i="13"/>
  <c r="F64" i="13"/>
  <c r="C65" i="13"/>
  <c r="D65" i="13"/>
  <c r="E65" i="13"/>
  <c r="F65" i="13"/>
  <c r="C65" i="12"/>
  <c r="D64" i="12" s="1"/>
  <c r="G64" i="12" s="1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D21" i="12"/>
  <c r="G21" i="12" s="1"/>
  <c r="E20" i="12"/>
  <c r="E19" i="12"/>
  <c r="D19" i="12"/>
  <c r="G19" i="12" s="1"/>
  <c r="E18" i="12"/>
  <c r="E17" i="12"/>
  <c r="E16" i="12"/>
  <c r="E15" i="12"/>
  <c r="E14" i="12"/>
  <c r="E13" i="12"/>
  <c r="E12" i="12"/>
  <c r="E11" i="12"/>
  <c r="E10" i="12"/>
  <c r="D10" i="12"/>
  <c r="G10" i="12" s="1"/>
  <c r="E9" i="12"/>
  <c r="D9" i="12"/>
  <c r="G9" i="12" s="1"/>
  <c r="E8" i="12"/>
  <c r="D8" i="12"/>
  <c r="G8" i="12" s="1"/>
  <c r="K8" i="11"/>
  <c r="J8" i="11"/>
  <c r="G8" i="13" l="1"/>
  <c r="G29" i="13"/>
  <c r="G27" i="13"/>
  <c r="G55" i="13"/>
  <c r="G50" i="13"/>
  <c r="G47" i="13"/>
  <c r="G39" i="13"/>
  <c r="G51" i="13"/>
  <c r="G56" i="13"/>
  <c r="G35" i="13"/>
  <c r="G34" i="13"/>
  <c r="G31" i="13"/>
  <c r="G13" i="13"/>
  <c r="G11" i="13"/>
  <c r="G65" i="13"/>
  <c r="G61" i="13"/>
  <c r="G40" i="13"/>
  <c r="G19" i="13"/>
  <c r="G18" i="13"/>
  <c r="G15" i="13"/>
  <c r="D66" i="13"/>
  <c r="G59" i="13"/>
  <c r="G45" i="13"/>
  <c r="G43" i="13"/>
  <c r="G24" i="13"/>
  <c r="G52" i="13"/>
  <c r="G46" i="13"/>
  <c r="G41" i="13"/>
  <c r="G30" i="13"/>
  <c r="G25" i="13"/>
  <c r="G20" i="13"/>
  <c r="G14" i="13"/>
  <c r="G63" i="13"/>
  <c r="G58" i="13"/>
  <c r="G53" i="13"/>
  <c r="G48" i="13"/>
  <c r="G42" i="13"/>
  <c r="G37" i="13"/>
  <c r="G32" i="13"/>
  <c r="G26" i="13"/>
  <c r="G21" i="13"/>
  <c r="G16" i="13"/>
  <c r="G10" i="13"/>
  <c r="G62" i="13"/>
  <c r="G57" i="13"/>
  <c r="G36" i="13"/>
  <c r="E66" i="13"/>
  <c r="G64" i="13"/>
  <c r="G60" i="13"/>
  <c r="G54" i="13"/>
  <c r="G49" i="13"/>
  <c r="G44" i="13"/>
  <c r="G38" i="13"/>
  <c r="G33" i="13"/>
  <c r="G28" i="13"/>
  <c r="G22" i="13"/>
  <c r="G17" i="13"/>
  <c r="G12" i="13"/>
  <c r="C66" i="13"/>
  <c r="F66" i="13"/>
  <c r="G9" i="13"/>
  <c r="D20" i="12"/>
  <c r="G20" i="12" s="1"/>
  <c r="D47" i="12"/>
  <c r="G47" i="12" s="1"/>
  <c r="D55" i="12"/>
  <c r="G55" i="12" s="1"/>
  <c r="D27" i="12"/>
  <c r="G27" i="12" s="1"/>
  <c r="D29" i="12"/>
  <c r="G29" i="12" s="1"/>
  <c r="D31" i="12"/>
  <c r="G31" i="12" s="1"/>
  <c r="D33" i="12"/>
  <c r="G33" i="12" s="1"/>
  <c r="D43" i="12"/>
  <c r="G43" i="12" s="1"/>
  <c r="D45" i="12"/>
  <c r="G45" i="12" s="1"/>
  <c r="D53" i="12"/>
  <c r="G53" i="12" s="1"/>
  <c r="D61" i="12"/>
  <c r="G61" i="12" s="1"/>
  <c r="D51" i="12"/>
  <c r="G51" i="12" s="1"/>
  <c r="D59" i="12"/>
  <c r="G59" i="12" s="1"/>
  <c r="D28" i="12"/>
  <c r="G28" i="12" s="1"/>
  <c r="D30" i="12"/>
  <c r="G30" i="12" s="1"/>
  <c r="D32" i="12"/>
  <c r="G32" i="12" s="1"/>
  <c r="D34" i="12"/>
  <c r="G34" i="12" s="1"/>
  <c r="D44" i="12"/>
  <c r="G44" i="12" s="1"/>
  <c r="D49" i="12"/>
  <c r="G49" i="12" s="1"/>
  <c r="D57" i="12"/>
  <c r="G57" i="12" s="1"/>
  <c r="D63" i="12"/>
  <c r="G63" i="12" s="1"/>
  <c r="D48" i="12"/>
  <c r="G48" i="12" s="1"/>
  <c r="D52" i="12"/>
  <c r="G52" i="12" s="1"/>
  <c r="D56" i="12"/>
  <c r="G56" i="12" s="1"/>
  <c r="D60" i="12"/>
  <c r="G60" i="12" s="1"/>
  <c r="G7" i="12"/>
  <c r="D11" i="12"/>
  <c r="G11" i="12" s="1"/>
  <c r="D13" i="12"/>
  <c r="G13" i="12" s="1"/>
  <c r="D15" i="12"/>
  <c r="G15" i="12" s="1"/>
  <c r="D17" i="12"/>
  <c r="G17" i="12" s="1"/>
  <c r="D22" i="12"/>
  <c r="G22" i="12" s="1"/>
  <c r="D24" i="12"/>
  <c r="G24" i="12" s="1"/>
  <c r="D26" i="12"/>
  <c r="G26" i="12" s="1"/>
  <c r="D35" i="12"/>
  <c r="G35" i="12" s="1"/>
  <c r="D37" i="12"/>
  <c r="G37" i="12" s="1"/>
  <c r="D39" i="12"/>
  <c r="G39" i="12" s="1"/>
  <c r="D41" i="12"/>
  <c r="G41" i="12" s="1"/>
  <c r="D12" i="12"/>
  <c r="G12" i="12" s="1"/>
  <c r="D14" i="12"/>
  <c r="G14" i="12" s="1"/>
  <c r="D16" i="12"/>
  <c r="G16" i="12" s="1"/>
  <c r="D18" i="12"/>
  <c r="G18" i="12" s="1"/>
  <c r="D23" i="12"/>
  <c r="G23" i="12" s="1"/>
  <c r="D25" i="12"/>
  <c r="G25" i="12" s="1"/>
  <c r="D36" i="12"/>
  <c r="G36" i="12" s="1"/>
  <c r="D38" i="12"/>
  <c r="G38" i="12" s="1"/>
  <c r="D40" i="12"/>
  <c r="G40" i="12" s="1"/>
  <c r="D42" i="12"/>
  <c r="G42" i="12" s="1"/>
  <c r="E65" i="12"/>
  <c r="F13" i="12" s="1"/>
  <c r="H13" i="12" s="1"/>
  <c r="I13" i="12" s="1"/>
  <c r="D46" i="12"/>
  <c r="G46" i="12" s="1"/>
  <c r="D50" i="12"/>
  <c r="G50" i="12" s="1"/>
  <c r="D54" i="12"/>
  <c r="G54" i="12" s="1"/>
  <c r="D58" i="12"/>
  <c r="G58" i="12" s="1"/>
  <c r="D62" i="12"/>
  <c r="G62" i="12" s="1"/>
  <c r="I8" i="11"/>
  <c r="G66" i="11"/>
  <c r="F66" i="11"/>
  <c r="B66" i="11"/>
  <c r="I65" i="11"/>
  <c r="H65" i="11"/>
  <c r="I64" i="11"/>
  <c r="H64" i="11"/>
  <c r="J64" i="11" s="1"/>
  <c r="I63" i="11"/>
  <c r="H63" i="11"/>
  <c r="I62" i="11"/>
  <c r="H62" i="11"/>
  <c r="J62" i="11" s="1"/>
  <c r="I61" i="11"/>
  <c r="H61" i="11"/>
  <c r="I60" i="11"/>
  <c r="H60" i="11"/>
  <c r="J60" i="11" s="1"/>
  <c r="I59" i="11"/>
  <c r="H59" i="11"/>
  <c r="I58" i="11"/>
  <c r="H58" i="11"/>
  <c r="J58" i="11" s="1"/>
  <c r="I57" i="11"/>
  <c r="H57" i="11"/>
  <c r="I56" i="11"/>
  <c r="H56" i="11"/>
  <c r="J56" i="11" s="1"/>
  <c r="I55" i="11"/>
  <c r="H55" i="11"/>
  <c r="I54" i="11"/>
  <c r="H54" i="11"/>
  <c r="J54" i="11" s="1"/>
  <c r="I53" i="11"/>
  <c r="H53" i="11"/>
  <c r="I52" i="11"/>
  <c r="H52" i="11"/>
  <c r="J52" i="11" s="1"/>
  <c r="I51" i="11"/>
  <c r="H51" i="11"/>
  <c r="I50" i="11"/>
  <c r="H50" i="11"/>
  <c r="J50" i="11" s="1"/>
  <c r="I49" i="11"/>
  <c r="H49" i="11"/>
  <c r="I48" i="11"/>
  <c r="H48" i="11"/>
  <c r="J48" i="11" s="1"/>
  <c r="I47" i="11"/>
  <c r="H47" i="11"/>
  <c r="I46" i="11"/>
  <c r="H46" i="11"/>
  <c r="J46" i="11" s="1"/>
  <c r="I45" i="11"/>
  <c r="H45" i="11"/>
  <c r="I44" i="11"/>
  <c r="H44" i="11"/>
  <c r="J44" i="11" s="1"/>
  <c r="I43" i="11"/>
  <c r="H43" i="11"/>
  <c r="I42" i="11"/>
  <c r="H42" i="11"/>
  <c r="J42" i="11" s="1"/>
  <c r="I41" i="11"/>
  <c r="H41" i="11"/>
  <c r="I40" i="11"/>
  <c r="H40" i="11"/>
  <c r="J40" i="11" s="1"/>
  <c r="I39" i="11"/>
  <c r="H39" i="11"/>
  <c r="I38" i="11"/>
  <c r="H38" i="11"/>
  <c r="J38" i="11" s="1"/>
  <c r="I37" i="11"/>
  <c r="H37" i="11"/>
  <c r="I36" i="11"/>
  <c r="H36" i="11"/>
  <c r="J36" i="11" s="1"/>
  <c r="I35" i="11"/>
  <c r="H35" i="11"/>
  <c r="I34" i="11"/>
  <c r="H34" i="11"/>
  <c r="J34" i="11" s="1"/>
  <c r="I33" i="11"/>
  <c r="H33" i="11"/>
  <c r="I32" i="11"/>
  <c r="H32" i="11"/>
  <c r="J32" i="11" s="1"/>
  <c r="I31" i="11"/>
  <c r="H31" i="11"/>
  <c r="I30" i="11"/>
  <c r="H30" i="11"/>
  <c r="J30" i="11" s="1"/>
  <c r="I29" i="11"/>
  <c r="H29" i="11"/>
  <c r="I28" i="11"/>
  <c r="H28" i="11"/>
  <c r="J28" i="11" s="1"/>
  <c r="I27" i="11"/>
  <c r="H27" i="11"/>
  <c r="I26" i="11"/>
  <c r="H26" i="11"/>
  <c r="J26" i="11" s="1"/>
  <c r="I25" i="11"/>
  <c r="H25" i="11"/>
  <c r="I24" i="11"/>
  <c r="H24" i="11"/>
  <c r="J24" i="11" s="1"/>
  <c r="I23" i="11"/>
  <c r="H23" i="11"/>
  <c r="I22" i="11"/>
  <c r="H22" i="11"/>
  <c r="J22" i="11" s="1"/>
  <c r="I21" i="11"/>
  <c r="H21" i="11"/>
  <c r="I20" i="11"/>
  <c r="H20" i="11"/>
  <c r="J20" i="11" s="1"/>
  <c r="I19" i="11"/>
  <c r="H19" i="11"/>
  <c r="I18" i="11"/>
  <c r="H18" i="11"/>
  <c r="J18" i="11" s="1"/>
  <c r="I17" i="11"/>
  <c r="H17" i="11"/>
  <c r="I16" i="11"/>
  <c r="H16" i="11"/>
  <c r="J16" i="11" s="1"/>
  <c r="I15" i="11"/>
  <c r="H15" i="11"/>
  <c r="I14" i="11"/>
  <c r="H14" i="11"/>
  <c r="J14" i="11" s="1"/>
  <c r="I13" i="11"/>
  <c r="H13" i="11"/>
  <c r="I12" i="11"/>
  <c r="H12" i="11"/>
  <c r="J12" i="11" s="1"/>
  <c r="I11" i="11"/>
  <c r="H11" i="11"/>
  <c r="I10" i="11"/>
  <c r="H10" i="11"/>
  <c r="J10" i="11" s="1"/>
  <c r="I9" i="11"/>
  <c r="H9" i="11"/>
  <c r="H8" i="11"/>
  <c r="G66" i="13" l="1"/>
  <c r="F50" i="12"/>
  <c r="H50" i="12" s="1"/>
  <c r="F22" i="12"/>
  <c r="H22" i="12" s="1"/>
  <c r="I22" i="12" s="1"/>
  <c r="F35" i="12"/>
  <c r="H35" i="12" s="1"/>
  <c r="I35" i="12" s="1"/>
  <c r="F36" i="12"/>
  <c r="H36" i="12" s="1"/>
  <c r="I36" i="12" s="1"/>
  <c r="F58" i="12"/>
  <c r="H58" i="12" s="1"/>
  <c r="I58" i="12" s="1"/>
  <c r="F43" i="12"/>
  <c r="H43" i="12" s="1"/>
  <c r="I43" i="12" s="1"/>
  <c r="F56" i="12"/>
  <c r="H56" i="12" s="1"/>
  <c r="I56" i="12" s="1"/>
  <c r="F10" i="12"/>
  <c r="H10" i="12" s="1"/>
  <c r="I10" i="12" s="1"/>
  <c r="F27" i="12"/>
  <c r="H27" i="12" s="1"/>
  <c r="I27" i="12" s="1"/>
  <c r="F63" i="12"/>
  <c r="H63" i="12" s="1"/>
  <c r="I63" i="12" s="1"/>
  <c r="F34" i="12"/>
  <c r="H34" i="12" s="1"/>
  <c r="I34" i="12" s="1"/>
  <c r="F38" i="12"/>
  <c r="H38" i="12" s="1"/>
  <c r="I38" i="12" s="1"/>
  <c r="F59" i="12"/>
  <c r="H59" i="12" s="1"/>
  <c r="I59" i="12" s="1"/>
  <c r="F11" i="12"/>
  <c r="H11" i="12" s="1"/>
  <c r="F45" i="12"/>
  <c r="H45" i="12" s="1"/>
  <c r="I45" i="12" s="1"/>
  <c r="I50" i="12"/>
  <c r="I11" i="12"/>
  <c r="F54" i="12"/>
  <c r="H54" i="12" s="1"/>
  <c r="F42" i="12"/>
  <c r="H42" i="12" s="1"/>
  <c r="I42" i="12" s="1"/>
  <c r="F30" i="12"/>
  <c r="H30" i="12" s="1"/>
  <c r="I30" i="12" s="1"/>
  <c r="F18" i="12"/>
  <c r="H18" i="12" s="1"/>
  <c r="I18" i="12" s="1"/>
  <c r="F8" i="12"/>
  <c r="H8" i="12" s="1"/>
  <c r="I8" i="12" s="1"/>
  <c r="F55" i="12"/>
  <c r="H55" i="12" s="1"/>
  <c r="I55" i="12" s="1"/>
  <c r="F39" i="12"/>
  <c r="H39" i="12" s="1"/>
  <c r="I39" i="12" s="1"/>
  <c r="F23" i="12"/>
  <c r="H23" i="12" s="1"/>
  <c r="I23" i="12" s="1"/>
  <c r="F44" i="12"/>
  <c r="H44" i="12" s="1"/>
  <c r="I44" i="12" s="1"/>
  <c r="F32" i="12"/>
  <c r="H32" i="12" s="1"/>
  <c r="I32" i="12" s="1"/>
  <c r="F61" i="12"/>
  <c r="H61" i="12" s="1"/>
  <c r="I61" i="12" s="1"/>
  <c r="F37" i="12"/>
  <c r="H37" i="12" s="1"/>
  <c r="I37" i="12" s="1"/>
  <c r="F29" i="12"/>
  <c r="H29" i="12" s="1"/>
  <c r="I29" i="12" s="1"/>
  <c r="F14" i="12"/>
  <c r="H14" i="12" s="1"/>
  <c r="I14" i="12" s="1"/>
  <c r="F64" i="12"/>
  <c r="H64" i="12" s="1"/>
  <c r="I64" i="12" s="1"/>
  <c r="F51" i="12"/>
  <c r="H51" i="12" s="1"/>
  <c r="I51" i="12" s="1"/>
  <c r="F19" i="12"/>
  <c r="H19" i="12" s="1"/>
  <c r="I19" i="12" s="1"/>
  <c r="F52" i="12"/>
  <c r="H52" i="12" s="1"/>
  <c r="I52" i="12" s="1"/>
  <c r="F40" i="12"/>
  <c r="H40" i="12" s="1"/>
  <c r="I40" i="12" s="1"/>
  <c r="F24" i="12"/>
  <c r="H24" i="12" s="1"/>
  <c r="I24" i="12" s="1"/>
  <c r="F53" i="12"/>
  <c r="H53" i="12" s="1"/>
  <c r="I53" i="12" s="1"/>
  <c r="F33" i="12"/>
  <c r="H33" i="12" s="1"/>
  <c r="I33" i="12" s="1"/>
  <c r="G65" i="12"/>
  <c r="F25" i="12"/>
  <c r="H25" i="12" s="1"/>
  <c r="I25" i="12" s="1"/>
  <c r="F46" i="12"/>
  <c r="H46" i="12" s="1"/>
  <c r="I46" i="12" s="1"/>
  <c r="F26" i="12"/>
  <c r="H26" i="12" s="1"/>
  <c r="I26" i="12" s="1"/>
  <c r="F62" i="12"/>
  <c r="H62" i="12" s="1"/>
  <c r="F47" i="12"/>
  <c r="H47" i="12" s="1"/>
  <c r="I47" i="12" s="1"/>
  <c r="F31" i="12"/>
  <c r="H31" i="12" s="1"/>
  <c r="I31" i="12" s="1"/>
  <c r="F15" i="12"/>
  <c r="H15" i="12" s="1"/>
  <c r="I15" i="12" s="1"/>
  <c r="F60" i="12"/>
  <c r="H60" i="12" s="1"/>
  <c r="I60" i="12" s="1"/>
  <c r="F48" i="12"/>
  <c r="H48" i="12" s="1"/>
  <c r="I48" i="12" s="1"/>
  <c r="F16" i="12"/>
  <c r="H16" i="12" s="1"/>
  <c r="I16" i="12" s="1"/>
  <c r="F49" i="12"/>
  <c r="H49" i="12" s="1"/>
  <c r="I49" i="12" s="1"/>
  <c r="F17" i="12"/>
  <c r="H17" i="12" s="1"/>
  <c r="I17" i="12" s="1"/>
  <c r="H7" i="12"/>
  <c r="I54" i="12"/>
  <c r="F28" i="12"/>
  <c r="H28" i="12" s="1"/>
  <c r="I28" i="12" s="1"/>
  <c r="F20" i="12"/>
  <c r="H20" i="12" s="1"/>
  <c r="I20" i="12" s="1"/>
  <c r="F12" i="12"/>
  <c r="H12" i="12" s="1"/>
  <c r="I12" i="12" s="1"/>
  <c r="F57" i="12"/>
  <c r="H57" i="12" s="1"/>
  <c r="I57" i="12" s="1"/>
  <c r="F41" i="12"/>
  <c r="H41" i="12" s="1"/>
  <c r="I41" i="12" s="1"/>
  <c r="F9" i="12"/>
  <c r="H9" i="12" s="1"/>
  <c r="I9" i="12" s="1"/>
  <c r="F21" i="12"/>
  <c r="H21" i="12" s="1"/>
  <c r="I21" i="12" s="1"/>
  <c r="D65" i="12"/>
  <c r="I62" i="12"/>
  <c r="I66" i="11"/>
  <c r="J9" i="11"/>
  <c r="J11" i="11"/>
  <c r="J13" i="11"/>
  <c r="J15" i="11"/>
  <c r="J17" i="11"/>
  <c r="J19" i="11"/>
  <c r="J21" i="11"/>
  <c r="J23" i="11"/>
  <c r="J25" i="11"/>
  <c r="J27" i="11"/>
  <c r="J29" i="11"/>
  <c r="J31" i="11"/>
  <c r="J33" i="11"/>
  <c r="J35" i="11"/>
  <c r="J37" i="11"/>
  <c r="J39" i="11"/>
  <c r="J41" i="11"/>
  <c r="J43" i="11"/>
  <c r="J45" i="11"/>
  <c r="J47" i="11"/>
  <c r="J49" i="11"/>
  <c r="J51" i="11"/>
  <c r="J53" i="11"/>
  <c r="J55" i="11"/>
  <c r="J57" i="11"/>
  <c r="J59" i="11"/>
  <c r="J61" i="11"/>
  <c r="J63" i="11"/>
  <c r="J65" i="11"/>
  <c r="H66" i="11"/>
  <c r="F65" i="12" l="1"/>
  <c r="H65" i="12"/>
  <c r="I65" i="12"/>
  <c r="J66" i="11"/>
  <c r="K13" i="11" s="1"/>
  <c r="K27" i="11"/>
  <c r="K55" i="11"/>
  <c r="K60" i="11"/>
  <c r="K41" i="11"/>
  <c r="K33" i="11"/>
  <c r="K18" i="11"/>
  <c r="K10" i="11"/>
  <c r="K29" i="11" l="1"/>
  <c r="K50" i="11"/>
  <c r="K22" i="11"/>
  <c r="K36" i="11"/>
  <c r="K37" i="11"/>
  <c r="K65" i="11"/>
  <c r="K30" i="11"/>
  <c r="K43" i="11"/>
  <c r="K23" i="11"/>
  <c r="K63" i="11"/>
  <c r="K44" i="11"/>
  <c r="K40" i="11"/>
  <c r="K59" i="11"/>
  <c r="K45" i="11"/>
  <c r="K34" i="11"/>
  <c r="K9" i="11"/>
  <c r="K49" i="11"/>
  <c r="K46" i="11"/>
  <c r="K31" i="11"/>
  <c r="K12" i="11"/>
  <c r="K64" i="11"/>
  <c r="K19" i="11"/>
  <c r="K35" i="11"/>
  <c r="K61" i="11"/>
  <c r="K42" i="11"/>
  <c r="K17" i="11"/>
  <c r="K14" i="11"/>
  <c r="K54" i="11"/>
  <c r="K39" i="11"/>
  <c r="K28" i="11"/>
  <c r="K11" i="11"/>
  <c r="K51" i="11"/>
  <c r="K62" i="11"/>
  <c r="K21" i="11"/>
  <c r="K53" i="11"/>
  <c r="K26" i="11"/>
  <c r="K58" i="11"/>
  <c r="K25" i="11"/>
  <c r="K57" i="11"/>
  <c r="K38" i="11"/>
  <c r="K15" i="11"/>
  <c r="K47" i="11"/>
  <c r="K20" i="11"/>
  <c r="K52" i="11"/>
  <c r="K16" i="11"/>
  <c r="K24" i="11"/>
  <c r="K32" i="11"/>
  <c r="K48" i="11"/>
  <c r="K56" i="11"/>
  <c r="K66" i="11" l="1"/>
  <c r="G65" i="9" l="1"/>
  <c r="H63" i="9" s="1"/>
  <c r="E65" i="9"/>
  <c r="F55" i="9" s="1"/>
  <c r="C65" i="9"/>
  <c r="D64" i="9" s="1"/>
  <c r="D63" i="9"/>
  <c r="D61" i="9"/>
  <c r="D57" i="9"/>
  <c r="D54" i="9"/>
  <c r="D50" i="9"/>
  <c r="D48" i="9"/>
  <c r="D45" i="9"/>
  <c r="D43" i="9"/>
  <c r="H42" i="9"/>
  <c r="D38" i="9"/>
  <c r="H37" i="9"/>
  <c r="D36" i="9"/>
  <c r="H32" i="9"/>
  <c r="D32" i="9"/>
  <c r="D31" i="9"/>
  <c r="D27" i="9"/>
  <c r="D25" i="9"/>
  <c r="D22" i="9"/>
  <c r="D20" i="9"/>
  <c r="D16" i="9"/>
  <c r="D15" i="9"/>
  <c r="D11" i="9"/>
  <c r="H9" i="9"/>
  <c r="D7" i="9"/>
  <c r="F65" i="8"/>
  <c r="E65" i="8"/>
  <c r="D65" i="8"/>
  <c r="C65" i="8"/>
  <c r="H64" i="8"/>
  <c r="G64" i="8"/>
  <c r="H63" i="8"/>
  <c r="G63" i="8"/>
  <c r="H62" i="8"/>
  <c r="G62" i="8"/>
  <c r="H61" i="8"/>
  <c r="G61" i="8"/>
  <c r="H60" i="8"/>
  <c r="G60" i="8"/>
  <c r="H59" i="8"/>
  <c r="G59" i="8"/>
  <c r="H58" i="8"/>
  <c r="G58" i="8"/>
  <c r="H57" i="8"/>
  <c r="G57" i="8"/>
  <c r="H56" i="8"/>
  <c r="G56" i="8"/>
  <c r="H55" i="8"/>
  <c r="I55" i="8" s="1"/>
  <c r="G55" i="8"/>
  <c r="H54" i="8"/>
  <c r="G54" i="8"/>
  <c r="H53" i="8"/>
  <c r="G53" i="8"/>
  <c r="H52" i="8"/>
  <c r="G52" i="8"/>
  <c r="H51" i="8"/>
  <c r="I51" i="8" s="1"/>
  <c r="G51" i="8"/>
  <c r="H50" i="8"/>
  <c r="G50" i="8"/>
  <c r="H49" i="8"/>
  <c r="I49" i="8" s="1"/>
  <c r="G49" i="8"/>
  <c r="H48" i="8"/>
  <c r="G48" i="8"/>
  <c r="H47" i="8"/>
  <c r="G47" i="8"/>
  <c r="H46" i="8"/>
  <c r="G46" i="8"/>
  <c r="H45" i="8"/>
  <c r="G45" i="8"/>
  <c r="H44" i="8"/>
  <c r="G44" i="8"/>
  <c r="H43" i="8"/>
  <c r="I43" i="8" s="1"/>
  <c r="G43" i="8"/>
  <c r="H42" i="8"/>
  <c r="G42" i="8"/>
  <c r="H41" i="8"/>
  <c r="I41" i="8" s="1"/>
  <c r="G41" i="8"/>
  <c r="H40" i="8"/>
  <c r="G40" i="8"/>
  <c r="I39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I31" i="8" s="1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H9" i="8"/>
  <c r="G9" i="8"/>
  <c r="H8" i="8"/>
  <c r="G8" i="8"/>
  <c r="H7" i="8"/>
  <c r="C64" i="7"/>
  <c r="D53" i="7" s="1"/>
  <c r="C54" i="10" s="1"/>
  <c r="F19" i="9" l="1"/>
  <c r="H12" i="9"/>
  <c r="H28" i="9"/>
  <c r="H16" i="9"/>
  <c r="H47" i="9"/>
  <c r="H55" i="9"/>
  <c r="D9" i="9"/>
  <c r="D13" i="9"/>
  <c r="D18" i="9"/>
  <c r="H23" i="9"/>
  <c r="D29" i="9"/>
  <c r="D34" i="9"/>
  <c r="D41" i="9"/>
  <c r="D47" i="9"/>
  <c r="D52" i="9"/>
  <c r="D59" i="9"/>
  <c r="H21" i="9"/>
  <c r="H26" i="9"/>
  <c r="F35" i="9"/>
  <c r="H39" i="9"/>
  <c r="H62" i="9"/>
  <c r="H7" i="9"/>
  <c r="H10" i="9"/>
  <c r="F15" i="9"/>
  <c r="H17" i="9"/>
  <c r="H19" i="9"/>
  <c r="H24" i="9"/>
  <c r="F31" i="9"/>
  <c r="H33" i="9"/>
  <c r="H35" i="9"/>
  <c r="H40" i="9"/>
  <c r="H46" i="9"/>
  <c r="H50" i="9"/>
  <c r="H53" i="9"/>
  <c r="H56" i="9"/>
  <c r="F59" i="9"/>
  <c r="H8" i="9"/>
  <c r="H13" i="9"/>
  <c r="H15" i="9"/>
  <c r="H22" i="9"/>
  <c r="F27" i="9"/>
  <c r="H29" i="9"/>
  <c r="H31" i="9"/>
  <c r="H38" i="9"/>
  <c r="F43" i="9"/>
  <c r="H48" i="9"/>
  <c r="F51" i="9"/>
  <c r="H60" i="9"/>
  <c r="H64" i="9"/>
  <c r="H11" i="9"/>
  <c r="H14" i="9"/>
  <c r="H18" i="9"/>
  <c r="H20" i="9"/>
  <c r="F23" i="9"/>
  <c r="H25" i="9"/>
  <c r="H27" i="9"/>
  <c r="H30" i="9"/>
  <c r="H34" i="9"/>
  <c r="H36" i="9"/>
  <c r="F39" i="9"/>
  <c r="H41" i="9"/>
  <c r="H44" i="9"/>
  <c r="F47" i="9"/>
  <c r="H49" i="9"/>
  <c r="H51" i="9"/>
  <c r="H57" i="9"/>
  <c r="H58" i="9"/>
  <c r="D17" i="9"/>
  <c r="D19" i="9"/>
  <c r="D24" i="9"/>
  <c r="D26" i="9"/>
  <c r="D33" i="9"/>
  <c r="D35" i="9"/>
  <c r="D40" i="9"/>
  <c r="D42" i="9"/>
  <c r="H43" i="9"/>
  <c r="H45" i="9"/>
  <c r="D49" i="9"/>
  <c r="D51" i="9"/>
  <c r="H52" i="9"/>
  <c r="H54" i="9"/>
  <c r="D56" i="9"/>
  <c r="D58" i="9"/>
  <c r="H59" i="9"/>
  <c r="H61" i="9"/>
  <c r="D8" i="9"/>
  <c r="D10" i="9"/>
  <c r="D12" i="9"/>
  <c r="D14" i="9"/>
  <c r="D21" i="9"/>
  <c r="D23" i="9"/>
  <c r="D28" i="9"/>
  <c r="D30" i="9"/>
  <c r="D37" i="9"/>
  <c r="D39" i="9"/>
  <c r="D44" i="9"/>
  <c r="D46" i="9"/>
  <c r="D53" i="9"/>
  <c r="D55" i="9"/>
  <c r="D60" i="9"/>
  <c r="D62" i="9"/>
  <c r="I7" i="8"/>
  <c r="I26" i="8"/>
  <c r="I30" i="8"/>
  <c r="I34" i="8"/>
  <c r="I52" i="8"/>
  <c r="I58" i="8"/>
  <c r="I62" i="8"/>
  <c r="I64" i="8"/>
  <c r="I9" i="8"/>
  <c r="I11" i="8"/>
  <c r="I17" i="8"/>
  <c r="I19" i="8"/>
  <c r="I23" i="8"/>
  <c r="I35" i="8"/>
  <c r="I20" i="8"/>
  <c r="I36" i="8"/>
  <c r="I53" i="8"/>
  <c r="I21" i="8"/>
  <c r="I8" i="8"/>
  <c r="I10" i="8"/>
  <c r="I14" i="8"/>
  <c r="I18" i="8"/>
  <c r="I27" i="8"/>
  <c r="I46" i="8"/>
  <c r="I57" i="8"/>
  <c r="I59" i="8"/>
  <c r="I63" i="8"/>
  <c r="I25" i="8"/>
  <c r="I33" i="8"/>
  <c r="I42" i="8"/>
  <c r="I50" i="8"/>
  <c r="I15" i="8"/>
  <c r="I37" i="8"/>
  <c r="I47" i="8"/>
  <c r="I13" i="8"/>
  <c r="I22" i="8"/>
  <c r="I24" i="8"/>
  <c r="I29" i="8"/>
  <c r="I38" i="8"/>
  <c r="I40" i="8"/>
  <c r="I45" i="8"/>
  <c r="I54" i="8"/>
  <c r="I56" i="8"/>
  <c r="I61" i="8"/>
  <c r="I12" i="8"/>
  <c r="I28" i="8"/>
  <c r="I44" i="8"/>
  <c r="I60" i="8"/>
  <c r="I16" i="8"/>
  <c r="I32" i="8"/>
  <c r="I48" i="8"/>
  <c r="H65" i="8"/>
  <c r="G65" i="8"/>
  <c r="D59" i="7"/>
  <c r="C60" i="10" s="1"/>
  <c r="D18" i="7"/>
  <c r="C19" i="10" s="1"/>
  <c r="D37" i="7"/>
  <c r="C38" i="10" s="1"/>
  <c r="D10" i="7"/>
  <c r="C11" i="10" s="1"/>
  <c r="D27" i="7"/>
  <c r="C28" i="10" s="1"/>
  <c r="D48" i="7"/>
  <c r="C49" i="10" s="1"/>
  <c r="D6" i="7"/>
  <c r="C7" i="10" s="1"/>
  <c r="D22" i="7"/>
  <c r="C23" i="10" s="1"/>
  <c r="D43" i="7"/>
  <c r="C44" i="10" s="1"/>
  <c r="D14" i="7"/>
  <c r="C15" i="10" s="1"/>
  <c r="D32" i="7"/>
  <c r="C33" i="10" s="1"/>
  <c r="D62" i="7"/>
  <c r="C63" i="10" s="1"/>
  <c r="D58" i="7"/>
  <c r="C59" i="10" s="1"/>
  <c r="D54" i="7"/>
  <c r="C55" i="10" s="1"/>
  <c r="D50" i="7"/>
  <c r="C51" i="10" s="1"/>
  <c r="D46" i="7"/>
  <c r="C47" i="10" s="1"/>
  <c r="D42" i="7"/>
  <c r="C43" i="10" s="1"/>
  <c r="D38" i="7"/>
  <c r="C39" i="10" s="1"/>
  <c r="D34" i="7"/>
  <c r="C35" i="10" s="1"/>
  <c r="D30" i="7"/>
  <c r="C31" i="10" s="1"/>
  <c r="D26" i="7"/>
  <c r="C27" i="10" s="1"/>
  <c r="F64" i="9"/>
  <c r="F63" i="9"/>
  <c r="I63" i="9" s="1"/>
  <c r="E63" i="10" s="1"/>
  <c r="F62" i="9"/>
  <c r="F61" i="9"/>
  <c r="D7" i="7"/>
  <c r="C8" i="10" s="1"/>
  <c r="D11" i="7"/>
  <c r="C12" i="10" s="1"/>
  <c r="D15" i="7"/>
  <c r="C16" i="10" s="1"/>
  <c r="D19" i="7"/>
  <c r="C20" i="10" s="1"/>
  <c r="D23" i="7"/>
  <c r="C24" i="10" s="1"/>
  <c r="D28" i="7"/>
  <c r="C29" i="10" s="1"/>
  <c r="D33" i="7"/>
  <c r="C34" i="10" s="1"/>
  <c r="D39" i="7"/>
  <c r="C40" i="10" s="1"/>
  <c r="D44" i="7"/>
  <c r="C45" i="10" s="1"/>
  <c r="D49" i="7"/>
  <c r="C50" i="10" s="1"/>
  <c r="D55" i="7"/>
  <c r="C56" i="10" s="1"/>
  <c r="D60" i="7"/>
  <c r="C61" i="10" s="1"/>
  <c r="F7" i="9"/>
  <c r="F8" i="9"/>
  <c r="F9" i="9"/>
  <c r="F10" i="9"/>
  <c r="F11" i="9"/>
  <c r="F12" i="9"/>
  <c r="F13" i="9"/>
  <c r="F14" i="9"/>
  <c r="F18" i="9"/>
  <c r="F22" i="9"/>
  <c r="F26" i="9"/>
  <c r="F30" i="9"/>
  <c r="F34" i="9"/>
  <c r="F38" i="9"/>
  <c r="F42" i="9"/>
  <c r="F46" i="9"/>
  <c r="F50" i="9"/>
  <c r="F54" i="9"/>
  <c r="F58" i="9"/>
  <c r="D8" i="7"/>
  <c r="C9" i="10" s="1"/>
  <c r="D12" i="7"/>
  <c r="C13" i="10" s="1"/>
  <c r="D16" i="7"/>
  <c r="C17" i="10" s="1"/>
  <c r="D20" i="7"/>
  <c r="C21" i="10" s="1"/>
  <c r="D24" i="7"/>
  <c r="C25" i="10" s="1"/>
  <c r="D29" i="7"/>
  <c r="C30" i="10" s="1"/>
  <c r="D35" i="7"/>
  <c r="C36" i="10" s="1"/>
  <c r="D40" i="7"/>
  <c r="C41" i="10" s="1"/>
  <c r="D45" i="7"/>
  <c r="C46" i="10" s="1"/>
  <c r="D51" i="7"/>
  <c r="C52" i="10" s="1"/>
  <c r="D56" i="7"/>
  <c r="C57" i="10" s="1"/>
  <c r="D61" i="7"/>
  <c r="C62" i="10" s="1"/>
  <c r="F17" i="9"/>
  <c r="F21" i="9"/>
  <c r="F25" i="9"/>
  <c r="F29" i="9"/>
  <c r="F33" i="9"/>
  <c r="F37" i="9"/>
  <c r="F41" i="9"/>
  <c r="F45" i="9"/>
  <c r="F49" i="9"/>
  <c r="F53" i="9"/>
  <c r="F57" i="9"/>
  <c r="D9" i="7"/>
  <c r="C10" i="10" s="1"/>
  <c r="D13" i="7"/>
  <c r="C14" i="10" s="1"/>
  <c r="D17" i="7"/>
  <c r="C18" i="10" s="1"/>
  <c r="D21" i="7"/>
  <c r="C22" i="10" s="1"/>
  <c r="D25" i="7"/>
  <c r="C26" i="10" s="1"/>
  <c r="D31" i="7"/>
  <c r="C32" i="10" s="1"/>
  <c r="D36" i="7"/>
  <c r="C37" i="10" s="1"/>
  <c r="D41" i="7"/>
  <c r="C42" i="10" s="1"/>
  <c r="D47" i="7"/>
  <c r="C48" i="10" s="1"/>
  <c r="D52" i="7"/>
  <c r="C53" i="10" s="1"/>
  <c r="D57" i="7"/>
  <c r="C58" i="10" s="1"/>
  <c r="D63" i="7"/>
  <c r="C64" i="10" s="1"/>
  <c r="F16" i="9"/>
  <c r="F20" i="9"/>
  <c r="F24" i="9"/>
  <c r="F28" i="9"/>
  <c r="F32" i="9"/>
  <c r="I32" i="9" s="1"/>
  <c r="E32" i="10" s="1"/>
  <c r="F36" i="9"/>
  <c r="I36" i="9" s="1"/>
  <c r="E36" i="10" s="1"/>
  <c r="F40" i="9"/>
  <c r="F44" i="9"/>
  <c r="F48" i="9"/>
  <c r="F52" i="9"/>
  <c r="F56" i="9"/>
  <c r="F60" i="9"/>
  <c r="I21" i="9" l="1"/>
  <c r="E21" i="10" s="1"/>
  <c r="I50" i="9"/>
  <c r="E50" i="10" s="1"/>
  <c r="I34" i="9"/>
  <c r="E34" i="10" s="1"/>
  <c r="I18" i="9"/>
  <c r="E18" i="10" s="1"/>
  <c r="I11" i="9"/>
  <c r="E11" i="10" s="1"/>
  <c r="I64" i="9"/>
  <c r="E64" i="10" s="1"/>
  <c r="I52" i="9"/>
  <c r="E52" i="10" s="1"/>
  <c r="I20" i="9"/>
  <c r="E20" i="10" s="1"/>
  <c r="I33" i="9"/>
  <c r="E33" i="10" s="1"/>
  <c r="I17" i="9"/>
  <c r="E17" i="10" s="1"/>
  <c r="I30" i="9"/>
  <c r="E30" i="10" s="1"/>
  <c r="I55" i="9"/>
  <c r="E55" i="10" s="1"/>
  <c r="I23" i="9"/>
  <c r="E23" i="10" s="1"/>
  <c r="I15" i="9"/>
  <c r="E15" i="10" s="1"/>
  <c r="I16" i="9"/>
  <c r="E16" i="10" s="1"/>
  <c r="I9" i="9"/>
  <c r="E9" i="10" s="1"/>
  <c r="I47" i="9"/>
  <c r="E47" i="10" s="1"/>
  <c r="I43" i="9"/>
  <c r="E43" i="10" s="1"/>
  <c r="I48" i="9"/>
  <c r="E48" i="10" s="1"/>
  <c r="I45" i="9"/>
  <c r="E45" i="10" s="1"/>
  <c r="I29" i="9"/>
  <c r="E29" i="10" s="1"/>
  <c r="I58" i="9"/>
  <c r="E58" i="10" s="1"/>
  <c r="I25" i="9"/>
  <c r="E25" i="10" s="1"/>
  <c r="H65" i="9"/>
  <c r="I31" i="9"/>
  <c r="E31" i="10" s="1"/>
  <c r="I10" i="9"/>
  <c r="E10" i="10" s="1"/>
  <c r="I49" i="9"/>
  <c r="E49" i="10" s="1"/>
  <c r="I46" i="9"/>
  <c r="E46" i="10" s="1"/>
  <c r="I39" i="9"/>
  <c r="E39" i="10" s="1"/>
  <c r="I59" i="9"/>
  <c r="E59" i="10" s="1"/>
  <c r="I19" i="9"/>
  <c r="E19" i="10" s="1"/>
  <c r="I27" i="9"/>
  <c r="E27" i="10" s="1"/>
  <c r="I42" i="9"/>
  <c r="E42" i="10" s="1"/>
  <c r="I26" i="9"/>
  <c r="E26" i="10" s="1"/>
  <c r="I13" i="9"/>
  <c r="E13" i="10" s="1"/>
  <c r="I62" i="9"/>
  <c r="E62" i="10" s="1"/>
  <c r="I35" i="9"/>
  <c r="E35" i="10" s="1"/>
  <c r="I57" i="9"/>
  <c r="E57" i="10" s="1"/>
  <c r="I41" i="9"/>
  <c r="E41" i="10" s="1"/>
  <c r="I38" i="9"/>
  <c r="E38" i="10" s="1"/>
  <c r="I22" i="9"/>
  <c r="E22" i="10" s="1"/>
  <c r="I51" i="9"/>
  <c r="E51" i="10" s="1"/>
  <c r="I60" i="9"/>
  <c r="E60" i="10" s="1"/>
  <c r="I44" i="9"/>
  <c r="E44" i="10" s="1"/>
  <c r="I12" i="9"/>
  <c r="E12" i="10" s="1"/>
  <c r="I8" i="9"/>
  <c r="E8" i="10" s="1"/>
  <c r="D65" i="9"/>
  <c r="I28" i="9"/>
  <c r="E28" i="10" s="1"/>
  <c r="I54" i="9"/>
  <c r="E54" i="10" s="1"/>
  <c r="I56" i="9"/>
  <c r="E56" i="10" s="1"/>
  <c r="I40" i="9"/>
  <c r="E40" i="10" s="1"/>
  <c r="I24" i="9"/>
  <c r="E24" i="10" s="1"/>
  <c r="I53" i="9"/>
  <c r="E53" i="10" s="1"/>
  <c r="I37" i="9"/>
  <c r="E37" i="10" s="1"/>
  <c r="I14" i="9"/>
  <c r="E14" i="10" s="1"/>
  <c r="I61" i="9"/>
  <c r="E61" i="10" s="1"/>
  <c r="I65" i="8"/>
  <c r="J32" i="8" s="1"/>
  <c r="D32" i="10" s="1"/>
  <c r="F32" i="10" s="1"/>
  <c r="J35" i="8"/>
  <c r="D35" i="10" s="1"/>
  <c r="J63" i="8"/>
  <c r="D63" i="10" s="1"/>
  <c r="F63" i="10" s="1"/>
  <c r="J57" i="8"/>
  <c r="D57" i="10" s="1"/>
  <c r="J10" i="8"/>
  <c r="D10" i="10" s="1"/>
  <c r="J9" i="8"/>
  <c r="D9" i="10" s="1"/>
  <c r="J12" i="8"/>
  <c r="D12" i="10" s="1"/>
  <c r="J15" i="8"/>
  <c r="D15" i="10" s="1"/>
  <c r="F15" i="10" s="1"/>
  <c r="J47" i="8"/>
  <c r="D47" i="10" s="1"/>
  <c r="F47" i="10" s="1"/>
  <c r="J46" i="8"/>
  <c r="D46" i="10" s="1"/>
  <c r="J19" i="8"/>
  <c r="D19" i="10" s="1"/>
  <c r="F19" i="10" s="1"/>
  <c r="J59" i="8"/>
  <c r="D59" i="10" s="1"/>
  <c r="J25" i="8"/>
  <c r="D25" i="10" s="1"/>
  <c r="J20" i="8"/>
  <c r="D20" i="10" s="1"/>
  <c r="J54" i="8"/>
  <c r="D54" i="10" s="1"/>
  <c r="J29" i="8"/>
  <c r="D29" i="10" s="1"/>
  <c r="J48" i="8"/>
  <c r="D48" i="10" s="1"/>
  <c r="J28" i="8"/>
  <c r="D28" i="10" s="1"/>
  <c r="J61" i="8"/>
  <c r="D61" i="10" s="1"/>
  <c r="J41" i="8"/>
  <c r="D41" i="10" s="1"/>
  <c r="J17" i="8"/>
  <c r="D17" i="10" s="1"/>
  <c r="J58" i="8"/>
  <c r="D58" i="10" s="1"/>
  <c r="F58" i="10" s="1"/>
  <c r="J38" i="8"/>
  <c r="D38" i="10" s="1"/>
  <c r="J14" i="8"/>
  <c r="D14" i="10" s="1"/>
  <c r="J51" i="8"/>
  <c r="D51" i="10" s="1"/>
  <c r="J31" i="8"/>
  <c r="D31" i="10" s="1"/>
  <c r="J11" i="8"/>
  <c r="D11" i="10" s="1"/>
  <c r="J27" i="8"/>
  <c r="D27" i="10" s="1"/>
  <c r="F27" i="10" s="1"/>
  <c r="F65" i="9"/>
  <c r="I7" i="9"/>
  <c r="C65" i="10"/>
  <c r="D64" i="7"/>
  <c r="J56" i="8"/>
  <c r="D56" i="10" s="1"/>
  <c r="J40" i="8"/>
  <c r="D40" i="10" s="1"/>
  <c r="J24" i="8"/>
  <c r="D24" i="10" s="1"/>
  <c r="J8" i="8"/>
  <c r="D8" i="10" s="1"/>
  <c r="J53" i="8"/>
  <c r="D53" i="10" s="1"/>
  <c r="J37" i="8"/>
  <c r="D37" i="10" s="1"/>
  <c r="J21" i="8"/>
  <c r="D21" i="10" s="1"/>
  <c r="F21" i="10" s="1"/>
  <c r="J50" i="8"/>
  <c r="D50" i="10" s="1"/>
  <c r="F50" i="10" s="1"/>
  <c r="J34" i="8"/>
  <c r="D34" i="10" s="1"/>
  <c r="J18" i="8"/>
  <c r="D18" i="10" s="1"/>
  <c r="J55" i="8"/>
  <c r="D55" i="10" s="1"/>
  <c r="J39" i="8"/>
  <c r="D39" i="10" s="1"/>
  <c r="F39" i="10" s="1"/>
  <c r="F20" i="10" l="1"/>
  <c r="F56" i="10"/>
  <c r="F17" i="10"/>
  <c r="F55" i="10"/>
  <c r="F24" i="10"/>
  <c r="F40" i="10"/>
  <c r="F34" i="10"/>
  <c r="F48" i="10"/>
  <c r="F25" i="10"/>
  <c r="F18" i="10"/>
  <c r="F11" i="10"/>
  <c r="F31" i="10"/>
  <c r="F46" i="10"/>
  <c r="F9" i="10"/>
  <c r="F14" i="10"/>
  <c r="F41" i="10"/>
  <c r="F53" i="10"/>
  <c r="F35" i="10"/>
  <c r="F10" i="10"/>
  <c r="F29" i="10"/>
  <c r="F59" i="10"/>
  <c r="F51" i="10"/>
  <c r="F57" i="10"/>
  <c r="F37" i="10"/>
  <c r="F38" i="10"/>
  <c r="F54" i="10"/>
  <c r="F12" i="10"/>
  <c r="F8" i="10"/>
  <c r="F61" i="10"/>
  <c r="F28" i="10"/>
  <c r="J36" i="8"/>
  <c r="D36" i="10" s="1"/>
  <c r="F36" i="10" s="1"/>
  <c r="J60" i="8"/>
  <c r="D60" i="10" s="1"/>
  <c r="F60" i="10" s="1"/>
  <c r="J23" i="8"/>
  <c r="D23" i="10" s="1"/>
  <c r="F23" i="10" s="1"/>
  <c r="J22" i="8"/>
  <c r="D22" i="10" s="1"/>
  <c r="F22" i="10" s="1"/>
  <c r="J49" i="8"/>
  <c r="D49" i="10" s="1"/>
  <c r="F49" i="10" s="1"/>
  <c r="J16" i="8"/>
  <c r="D16" i="10" s="1"/>
  <c r="F16" i="10" s="1"/>
  <c r="J64" i="8"/>
  <c r="D64" i="10" s="1"/>
  <c r="F64" i="10" s="1"/>
  <c r="J42" i="8"/>
  <c r="D42" i="10" s="1"/>
  <c r="F42" i="10" s="1"/>
  <c r="J62" i="8"/>
  <c r="D62" i="10" s="1"/>
  <c r="F62" i="10" s="1"/>
  <c r="J44" i="8"/>
  <c r="D44" i="10" s="1"/>
  <c r="F44" i="10" s="1"/>
  <c r="J52" i="8"/>
  <c r="D52" i="10" s="1"/>
  <c r="F52" i="10" s="1"/>
  <c r="J26" i="8"/>
  <c r="D26" i="10" s="1"/>
  <c r="F26" i="10" s="1"/>
  <c r="J45" i="8"/>
  <c r="D45" i="10" s="1"/>
  <c r="F45" i="10" s="1"/>
  <c r="J7" i="8"/>
  <c r="D7" i="10" s="1"/>
  <c r="J33" i="8"/>
  <c r="D33" i="10" s="1"/>
  <c r="F33" i="10" s="1"/>
  <c r="J43" i="8"/>
  <c r="D43" i="10" s="1"/>
  <c r="F43" i="10" s="1"/>
  <c r="J30" i="8"/>
  <c r="D30" i="10" s="1"/>
  <c r="F30" i="10" s="1"/>
  <c r="J13" i="8"/>
  <c r="D13" i="10" s="1"/>
  <c r="F13" i="10" s="1"/>
  <c r="E7" i="10"/>
  <c r="E65" i="10" s="1"/>
  <c r="I65" i="9"/>
  <c r="D65" i="10" l="1"/>
  <c r="F7" i="10"/>
  <c r="F65" i="10" s="1"/>
  <c r="G7" i="10" s="1"/>
  <c r="J65" i="8"/>
  <c r="G49" i="10" l="1"/>
  <c r="G11" i="10"/>
  <c r="G43" i="10"/>
  <c r="G59" i="10"/>
  <c r="G32" i="10"/>
  <c r="G9" i="10"/>
  <c r="G29" i="10"/>
  <c r="G13" i="10"/>
  <c r="G30" i="10"/>
  <c r="G15" i="10"/>
  <c r="G41" i="10"/>
  <c r="G60" i="10"/>
  <c r="G27" i="10"/>
  <c r="G25" i="10"/>
  <c r="G19" i="10"/>
  <c r="G52" i="10"/>
  <c r="G33" i="10"/>
  <c r="G38" i="10"/>
  <c r="G12" i="10"/>
  <c r="G28" i="10"/>
  <c r="G23" i="10"/>
  <c r="G16" i="10"/>
  <c r="G31" i="10"/>
  <c r="G44" i="10"/>
  <c r="G58" i="10"/>
  <c r="G47" i="10"/>
  <c r="G54" i="10"/>
  <c r="G18" i="10"/>
  <c r="G53" i="10"/>
  <c r="G55" i="10"/>
  <c r="G46" i="10"/>
  <c r="G45" i="10"/>
  <c r="G14" i="10"/>
  <c r="G50" i="10"/>
  <c r="G36" i="10"/>
  <c r="G63" i="10"/>
  <c r="G56" i="10"/>
  <c r="G35" i="10"/>
  <c r="G21" i="10"/>
  <c r="G20" i="10"/>
  <c r="G34" i="10"/>
  <c r="G39" i="10"/>
  <c r="G22" i="10"/>
  <c r="G17" i="10"/>
  <c r="G62" i="10"/>
  <c r="G57" i="10"/>
  <c r="G61" i="10"/>
  <c r="G64" i="10"/>
  <c r="G40" i="10"/>
  <c r="G24" i="10"/>
  <c r="G42" i="10"/>
  <c r="G8" i="10"/>
  <c r="G37" i="10"/>
  <c r="G48" i="10"/>
  <c r="G51" i="10"/>
  <c r="G26" i="10"/>
  <c r="G10" i="10"/>
  <c r="G65" i="10" l="1"/>
  <c r="F64" i="3" l="1"/>
  <c r="F68" i="3"/>
  <c r="E64" i="3"/>
  <c r="D68" i="3"/>
  <c r="D64" i="3"/>
  <c r="C64" i="3"/>
  <c r="F68" i="2"/>
  <c r="F64" i="2"/>
  <c r="H13" i="3" l="1"/>
  <c r="G64" i="3"/>
  <c r="E64" i="2"/>
  <c r="C64" i="2"/>
  <c r="H54" i="3" l="1"/>
  <c r="H22" i="3"/>
  <c r="H18" i="3"/>
  <c r="H38" i="3"/>
  <c r="H50" i="3"/>
  <c r="H34" i="3"/>
  <c r="H62" i="3"/>
  <c r="H46" i="3"/>
  <c r="H30" i="3"/>
  <c r="H14" i="3"/>
  <c r="H58" i="3"/>
  <c r="H42" i="3"/>
  <c r="H26" i="3"/>
  <c r="H10" i="3"/>
  <c r="H61" i="3"/>
  <c r="H53" i="3"/>
  <c r="H49" i="3"/>
  <c r="H41" i="3"/>
  <c r="H37" i="3"/>
  <c r="H33" i="3"/>
  <c r="H29" i="3"/>
  <c r="H25" i="3"/>
  <c r="H21" i="3"/>
  <c r="H17" i="3"/>
  <c r="H9" i="3"/>
  <c r="H6" i="3"/>
  <c r="H60" i="3"/>
  <c r="H56" i="3"/>
  <c r="H52" i="3"/>
  <c r="H48" i="3"/>
  <c r="H44" i="3"/>
  <c r="H40" i="3"/>
  <c r="H36" i="3"/>
  <c r="H32" i="3"/>
  <c r="H28" i="3"/>
  <c r="H24" i="3"/>
  <c r="H20" i="3"/>
  <c r="H16" i="3"/>
  <c r="H12" i="3"/>
  <c r="H8" i="3"/>
  <c r="H63" i="3"/>
  <c r="H59" i="3"/>
  <c r="H55" i="3"/>
  <c r="H51" i="3"/>
  <c r="H47" i="3"/>
  <c r="H43" i="3"/>
  <c r="H39" i="3"/>
  <c r="H35" i="3"/>
  <c r="H31" i="3"/>
  <c r="H27" i="3"/>
  <c r="H23" i="3"/>
  <c r="H19" i="3"/>
  <c r="H15" i="3"/>
  <c r="H11" i="3"/>
  <c r="H7" i="3"/>
  <c r="H57" i="3"/>
  <c r="H45" i="3"/>
  <c r="D68" i="1"/>
  <c r="F68" i="1"/>
  <c r="H64" i="3" l="1"/>
  <c r="D9" i="2"/>
  <c r="D10" i="2"/>
  <c r="D14" i="2"/>
  <c r="D18" i="2"/>
  <c r="D22" i="2"/>
  <c r="D26" i="2"/>
  <c r="D30" i="2"/>
  <c r="D34" i="2"/>
  <c r="D38" i="2"/>
  <c r="D42" i="2"/>
  <c r="D46" i="2"/>
  <c r="D50" i="2"/>
  <c r="D54" i="2"/>
  <c r="D58" i="2"/>
  <c r="D62" i="2"/>
  <c r="D68" i="2"/>
  <c r="D12" i="2"/>
  <c r="D24" i="2"/>
  <c r="D32" i="2"/>
  <c r="D40" i="2"/>
  <c r="D44" i="2"/>
  <c r="D52" i="2"/>
  <c r="D60" i="2"/>
  <c r="D13" i="2"/>
  <c r="D21" i="2"/>
  <c r="D25" i="2"/>
  <c r="D33" i="2"/>
  <c r="D41" i="2"/>
  <c r="D45" i="2"/>
  <c r="D53" i="2"/>
  <c r="D61" i="2"/>
  <c r="D7" i="2"/>
  <c r="D11" i="2"/>
  <c r="D15" i="2"/>
  <c r="D19" i="2"/>
  <c r="D23" i="2"/>
  <c r="D27" i="2"/>
  <c r="D31" i="2"/>
  <c r="D35" i="2"/>
  <c r="D39" i="2"/>
  <c r="D43" i="2"/>
  <c r="D47" i="2"/>
  <c r="D51" i="2"/>
  <c r="D55" i="2"/>
  <c r="D59" i="2"/>
  <c r="D63" i="2"/>
  <c r="D8" i="2"/>
  <c r="D16" i="2"/>
  <c r="D20" i="2"/>
  <c r="D28" i="2"/>
  <c r="D36" i="2"/>
  <c r="D48" i="2"/>
  <c r="D56" i="2"/>
  <c r="D6" i="2"/>
  <c r="D17" i="2"/>
  <c r="D29" i="2"/>
  <c r="D37" i="2"/>
  <c r="D49" i="2"/>
  <c r="D57" i="2"/>
  <c r="D64" i="2" l="1"/>
  <c r="E64" i="1" l="1"/>
  <c r="F64" i="1"/>
  <c r="G64" i="1"/>
  <c r="H64" i="1"/>
  <c r="C64" i="1"/>
  <c r="D64" i="1" l="1"/>
</calcChain>
</file>

<file path=xl/sharedStrings.xml><?xml version="1.0" encoding="utf-8"?>
<sst xmlns="http://schemas.openxmlformats.org/spreadsheetml/2006/main" count="1186" uniqueCount="210">
  <si>
    <t xml:space="preserve">PORCENTAJES Y MONTOS ESTIMADOS DE PARTICIPACIONES FEDERALES </t>
  </si>
  <si>
    <t>Nombre del Municipio</t>
  </si>
  <si>
    <t>Fondo General de Participaciones</t>
  </si>
  <si>
    <t>Fondo   de   Fomento   Municipal</t>
  </si>
  <si>
    <t>Excedente Fondo Fomento Municipal, Municipios Coordinados Impuesto Predial</t>
  </si>
  <si>
    <t>porcentaje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</si>
  <si>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</si>
  <si>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</si>
  <si>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</si>
  <si>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</si>
  <si>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</si>
  <si>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</si>
  <si>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</si>
  <si>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</si>
  <si>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</si>
  <si>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Ciudad del Maíz</t>
  </si>
  <si>
    <t>Ciudad Fernández</t>
  </si>
  <si>
    <t>Ciudad Valles</t>
  </si>
  <si>
    <t>Coxcatlán</t>
  </si>
  <si>
    <t>Charcas</t>
  </si>
  <si>
    <t>Ebano</t>
  </si>
  <si>
    <t>Guadalcázar</t>
  </si>
  <si>
    <t>Huehuetlán</t>
  </si>
  <si>
    <t>Lagunillas</t>
  </si>
  <si>
    <t>Matehuala</t>
  </si>
  <si>
    <t>Mexquitic de Carmona</t>
  </si>
  <si>
    <t>Moctezuma</t>
  </si>
  <si>
    <t>Rayón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</si>
  <si>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</si>
  <si>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</si>
  <si>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</si>
  <si>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</si>
  <si>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</si>
  <si>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</si>
  <si>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</si>
  <si>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 Vicente Tancuayalab</t>
  </si>
  <si>
    <t>Santa Catarina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</si>
  <si>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</si>
  <si>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</si>
  <si>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</si>
  <si>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</si>
  <si>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</si>
  <si>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</si>
  <si>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</si>
  <si>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</si>
  <si>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</si>
  <si>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</si>
  <si>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</si>
  <si>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</si>
  <si>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</si>
  <si>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</si>
  <si>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</si>
  <si>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</si>
  <si>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Hidalgo</t>
  </si>
  <si>
    <t>Villa de la Paz</t>
  </si>
  <si>
    <t>Villa de Ramos</t>
  </si>
  <si>
    <t>Villa de Reyes</t>
  </si>
  <si>
    <t>Zaragoza</t>
  </si>
  <si>
    <t>Villa Juárez</t>
  </si>
  <si>
    <t>Xilitla</t>
  </si>
  <si>
    <t>El Naranjo</t>
  </si>
  <si>
    <t>Matlapa</t>
  </si>
  <si>
    <t>Total</t>
  </si>
  <si>
    <t>Impuesto a la Venta Final de Gasolina y Diésel</t>
  </si>
  <si>
    <t>Impuesto Especial sobre Producción y Servicios</t>
  </si>
  <si>
    <t>Fondo de Fiscalización y Recaudación</t>
  </si>
  <si>
    <t>Fondo de Compensación del Impuesto sobre Autómoviles Nuevos</t>
  </si>
  <si>
    <t>Incentivo por la Recaudación neta del Impuesto Sobre la Renta por la Enajenación de Bienes Inmuebles</t>
  </si>
  <si>
    <t>Impuesto sobre Autómoviles Nuevos</t>
  </si>
  <si>
    <t>CORRESPONDIENTE A MUNICIPIOS DE LA ENTIDAD PARA EL EJERCICIO FISCAL 2024</t>
  </si>
  <si>
    <t>Ahualulco del Sonido 13</t>
  </si>
  <si>
    <t xml:space="preserve">Tampamolón </t>
  </si>
  <si>
    <t>BASE 2023</t>
  </si>
  <si>
    <t>Excedente (2024 - base 2023)</t>
  </si>
  <si>
    <t>Participaciones estimadas Mpios. 2024</t>
  </si>
  <si>
    <t>Base 2023 (no incluye ajustes)</t>
  </si>
  <si>
    <r>
      <t xml:space="preserve">Monto  
</t>
    </r>
    <r>
      <rPr>
        <sz val="6"/>
        <color rgb="FF000000"/>
        <rFont val="Arial"/>
        <family val="2"/>
      </rPr>
      <t>(pesos)</t>
    </r>
  </si>
  <si>
    <t>Periodo</t>
  </si>
  <si>
    <t>Fondo General 
de Participaciones</t>
  </si>
  <si>
    <t>Fondo de Fomento 
Municipal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</si>
  <si>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</si>
  <si>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</si>
  <si>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</si>
  <si>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</si>
  <si>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</si>
  <si>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</si>
  <si>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</si>
  <si>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</si>
  <si>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</si>
  <si>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</si>
  <si>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</si>
  <si>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</si>
  <si>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Fondo de Fiscalización y Recaudación
(Anticipo)</t>
  </si>
  <si>
    <t>Fondo de Fiscalización y Recaudación
(Trimestre)</t>
  </si>
  <si>
    <t>Impuesto Sobre la Renta</t>
  </si>
  <si>
    <t>Participación equivalente al Impuesto sobre Nómina</t>
  </si>
  <si>
    <t>Calendario de entrega para el ejercicio fiscal de 2024</t>
  </si>
  <si>
    <t>Población 2020</t>
  </si>
  <si>
    <t>Factor CP</t>
  </si>
  <si>
    <t>(2=1i/1t)</t>
  </si>
  <si>
    <t>(1)</t>
  </si>
  <si>
    <t>(2)</t>
  </si>
  <si>
    <t>COMPONENTE POBLACIONAL 2024</t>
  </si>
  <si>
    <t>C2i,t</t>
  </si>
  <si>
    <t>Impuesto Predial</t>
  </si>
  <si>
    <t>Agua</t>
  </si>
  <si>
    <t>Recaudación</t>
  </si>
  <si>
    <t>Crecimiento</t>
  </si>
  <si>
    <t>(H=A+C)</t>
  </si>
  <si>
    <t>(I=B+D)</t>
  </si>
  <si>
    <t>(J=min(I/H,2)</t>
  </si>
  <si>
    <t>(K=Ji/Jt)</t>
  </si>
  <si>
    <t>(A)</t>
  </si>
  <si>
    <t>(B)</t>
  </si>
  <si>
    <t>(C)</t>
  </si>
  <si>
    <t>(D)</t>
  </si>
  <si>
    <t>(H)</t>
  </si>
  <si>
    <t>(I)</t>
  </si>
  <si>
    <t>(J)</t>
  </si>
  <si>
    <t>(K)</t>
  </si>
  <si>
    <t>Población con ingreso inferior a la Línea de Pobreza</t>
  </si>
  <si>
    <t>Factor PVIi</t>
  </si>
  <si>
    <t>Población con carencia por rezago educativo</t>
  </si>
  <si>
    <t>Factor PREi</t>
  </si>
  <si>
    <t>población con carencia por acceso a los servicios básicos en la vivienda</t>
  </si>
  <si>
    <t>Factor PCASBVi</t>
  </si>
  <si>
    <t>Factor
CM</t>
  </si>
  <si>
    <t>PVIi</t>
  </si>
  <si>
    <t>PREi</t>
  </si>
  <si>
    <t>PCASBVi</t>
  </si>
  <si>
    <t>(1=Ai/At)</t>
  </si>
  <si>
    <t>(4=Ci/Ct)</t>
  </si>
  <si>
    <t>(6=Ei/Et)</t>
  </si>
  <si>
    <t>(7=0.25*B+0.25*D+0.5*F)</t>
  </si>
  <si>
    <t>(E)</t>
  </si>
  <si>
    <t>(F)</t>
  </si>
  <si>
    <t>(7)</t>
  </si>
  <si>
    <t>Población</t>
  </si>
  <si>
    <t>Carencia
Municipal</t>
  </si>
  <si>
    <t>1/C1,C2,C3</t>
  </si>
  <si>
    <t>Factor 
C4</t>
  </si>
  <si>
    <t>(C4=1/C1+C2+C3)</t>
  </si>
  <si>
    <t>(5=C4i/Ct)</t>
  </si>
  <si>
    <t>(C1)</t>
  </si>
  <si>
    <t>(C2)</t>
  </si>
  <si>
    <t>(C3)</t>
  </si>
  <si>
    <t>(C4)</t>
  </si>
  <si>
    <t>(5)</t>
  </si>
  <si>
    <t>Factor 
ER</t>
  </si>
  <si>
    <t>EFICIENCIA RECAUDATORIA</t>
  </si>
  <si>
    <t>CARENCIA MUNICIPAL</t>
  </si>
  <si>
    <t>COMPENSATORIO</t>
  </si>
  <si>
    <t>Factor
Población</t>
  </si>
  <si>
    <t>Factor
Eficiencia Recaudatoria</t>
  </si>
  <si>
    <t>Factor 
Carencia
Municipal</t>
  </si>
  <si>
    <t>Convenio</t>
  </si>
  <si>
    <t>Impuesto predial</t>
  </si>
  <si>
    <t>Valor Minimo</t>
  </si>
  <si>
    <t>Población 2010 mpios. coordinados predial</t>
  </si>
  <si>
    <t>Resultado valor mínimo por población</t>
  </si>
  <si>
    <t>Coeficiente</t>
  </si>
  <si>
    <t>RCi,t-1</t>
  </si>
  <si>
    <t>RCi,t-2</t>
  </si>
  <si>
    <t>MIN,2</t>
  </si>
  <si>
    <t>(C=min(B/A,2)</t>
  </si>
  <si>
    <t>(E=C*D)</t>
  </si>
  <si>
    <t>(F=Ei/Et)</t>
  </si>
  <si>
    <t>Sí</t>
  </si>
  <si>
    <t>No</t>
  </si>
  <si>
    <t>Inverso</t>
  </si>
  <si>
    <t>Factor inverso</t>
  </si>
  <si>
    <t>Numero habitantes</t>
  </si>
  <si>
    <t>(2=Ai/At)</t>
  </si>
  <si>
    <t>(3=1/Ai)</t>
  </si>
  <si>
    <t>(E=B*70%)</t>
  </si>
  <si>
    <t>(F=D*30%)</t>
  </si>
  <si>
    <t>(G=E+F)</t>
  </si>
  <si>
    <t>(G)</t>
  </si>
  <si>
    <t>Población
 2020</t>
  </si>
  <si>
    <t>Factor 
Población</t>
  </si>
  <si>
    <t>Población
C1</t>
  </si>
  <si>
    <t>Inverso
C2</t>
  </si>
  <si>
    <t>COEFICIENTE EXCEDENTE DE FONDO DE FOMENTO MUNICIPAL, ART. 23</t>
  </si>
  <si>
    <t>COEFICIENTE IMPUESTO A LA VENTA FINAL DE GASOLINA Y DIESEL, ART. 24</t>
  </si>
  <si>
    <t>(4)</t>
  </si>
  <si>
    <t>(3)</t>
  </si>
  <si>
    <t>(5=1+2+3+4)</t>
  </si>
  <si>
    <t>(4=C4*10%)</t>
  </si>
  <si>
    <t>(3=C3*10%)</t>
  </si>
  <si>
    <t>(2=C2*20%)</t>
  </si>
  <si>
    <t>(1=C1*60%)</t>
  </si>
  <si>
    <t>Compensatorio</t>
  </si>
  <si>
    <t>Eficiencia recaudatoria</t>
  </si>
  <si>
    <t>COEFICIENTE ART 22, APLICADO A PARTICIPACIONES DEL ART. 21</t>
  </si>
  <si>
    <r>
      <t xml:space="preserve">I </t>
    </r>
    <r>
      <rPr>
        <b/>
        <vertAlign val="subscript"/>
        <sz val="8"/>
        <rFont val="Arial"/>
        <family val="2"/>
      </rPr>
      <t>i,t nci</t>
    </r>
  </si>
  <si>
    <r>
      <t>CP</t>
    </r>
    <r>
      <rPr>
        <b/>
        <vertAlign val="subscript"/>
        <sz val="8"/>
        <rFont val="Arial"/>
        <family val="2"/>
      </rPr>
      <t>i,t</t>
    </r>
  </si>
  <si>
    <t>Fondo General</t>
  </si>
  <si>
    <t>Fondo de Fomento Municipal</t>
  </si>
  <si>
    <t>Fondo de Compensación de Impuesto sobre Automóviles Nuevos</t>
  </si>
  <si>
    <t>Impuesto sobre Automoviles Nuevos</t>
  </si>
  <si>
    <t xml:space="preserve">Incentivo de la recaudación neta del Impuesto Sobre la Renta por Enajenación de Bienes Inmuebles. </t>
  </si>
  <si>
    <t>PROYECTO DE PARTICIPACIONES 2024</t>
  </si>
  <si>
    <t>EXCEDENTE (2024 - Base 2023)</t>
  </si>
  <si>
    <t>Impuesto predial 2022, 2021</t>
  </si>
  <si>
    <t>Componente poblacional</t>
  </si>
  <si>
    <t>Componente invenso</t>
  </si>
  <si>
    <t>(1/Ai)</t>
  </si>
  <si>
    <t>(Ci/Ct)</t>
  </si>
  <si>
    <t>Participaciones estimadas 2024</t>
  </si>
  <si>
    <t>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</si>
</sst>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000000"/>
    <numFmt numFmtId="165" formatCode="0.000000000"/>
    <numFmt numFmtId="166" formatCode="0.00000000000"/>
    <numFmt numFmtId="167" formatCode="#,##0.000000000"/>
  </numFmts>
  <fonts count="33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6"/>
      <color rgb="FF00000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vertAlign val="subscript"/>
      <sz val="8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b/>
      <sz val="6"/>
      <color indexed="8"/>
      <name val="Arial"/>
      <family val="2"/>
    </font>
    <font>
      <b/>
      <sz val="6"/>
      <name val="Arial"/>
      <family val="2"/>
    </font>
    <font>
      <sz val="6"/>
      <color indexed="8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5"/>
      <color indexed="8"/>
      <name val="Arial"/>
      <family val="2"/>
    </font>
    <font>
      <sz val="7"/>
      <color rgb="FF000000"/>
      <name val="Arial"/>
      <family val="2"/>
    </font>
    <font>
      <sz val="8"/>
      <color theme="9" tint="0.39997558519241921"/>
      <name val="Arial"/>
      <family val="2"/>
    </font>
    <font>
      <sz val="7"/>
      <color theme="9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</cellStyleXfs>
  <cellXfs count="330">
    <xf numFmtId="0" fontId="0" fillId="0" borderId="0" xfId="0"/>
    <xf numFmtId="4" fontId="3" fillId="3" borderId="0" xfId="1" applyNumberFormat="1" applyFont="1" applyFill="1"/>
    <xf numFmtId="0" fontId="3" fillId="3" borderId="0" xfId="1" applyFont="1" applyFill="1"/>
    <xf numFmtId="0" fontId="7" fillId="4" borderId="3" xfId="0" applyFont="1" applyFill="1" applyBorder="1"/>
    <xf numFmtId="0" fontId="3" fillId="4" borderId="0" xfId="1" applyFont="1" applyFill="1"/>
    <xf numFmtId="0" fontId="2" fillId="4" borderId="0" xfId="1" applyFont="1" applyFill="1"/>
    <xf numFmtId="3" fontId="3" fillId="4" borderId="0" xfId="1" applyNumberFormat="1" applyFont="1" applyFill="1"/>
    <xf numFmtId="0" fontId="5" fillId="4" borderId="0" xfId="1" applyFont="1" applyFill="1"/>
    <xf numFmtId="3" fontId="5" fillId="4" borderId="0" xfId="1" applyNumberFormat="1" applyFont="1" applyFill="1"/>
    <xf numFmtId="0" fontId="9" fillId="2" borderId="0" xfId="3" applyFont="1" applyFill="1"/>
    <xf numFmtId="0" fontId="9" fillId="2" borderId="0" xfId="3" applyFont="1" applyFill="1" applyAlignment="1">
      <alignment horizontal="center"/>
    </xf>
    <xf numFmtId="0" fontId="13" fillId="2" borderId="0" xfId="5" applyFont="1" applyFill="1"/>
    <xf numFmtId="0" fontId="8" fillId="2" borderId="0" xfId="6" applyFont="1" applyFill="1"/>
    <xf numFmtId="17" fontId="9" fillId="2" borderId="0" xfId="3" applyNumberFormat="1" applyFont="1" applyFill="1" applyAlignment="1">
      <alignment horizontal="center"/>
    </xf>
    <xf numFmtId="0" fontId="13" fillId="2" borderId="6" xfId="5" applyFont="1" applyFill="1" applyBorder="1" applyAlignment="1">
      <alignment horizontal="center" vertical="center" wrapText="1"/>
    </xf>
    <xf numFmtId="0" fontId="13" fillId="2" borderId="1" xfId="5" applyFont="1" applyFill="1" applyBorder="1" applyAlignment="1">
      <alignment horizontal="center" vertical="center" wrapText="1"/>
    </xf>
    <xf numFmtId="0" fontId="13" fillId="2" borderId="0" xfId="5" applyFont="1" applyFill="1" applyAlignment="1">
      <alignment horizontal="center" vertical="center" wrapText="1"/>
    </xf>
    <xf numFmtId="0" fontId="13" fillId="2" borderId="12" xfId="5" applyFont="1" applyFill="1" applyBorder="1" applyAlignment="1">
      <alignment horizontal="center" vertical="center" wrapText="1"/>
    </xf>
    <xf numFmtId="0" fontId="13" fillId="2" borderId="4" xfId="5" applyFont="1" applyFill="1" applyBorder="1" applyAlignment="1">
      <alignment horizontal="center" vertical="center" wrapText="1"/>
    </xf>
    <xf numFmtId="0" fontId="13" fillId="2" borderId="7" xfId="5" applyFont="1" applyFill="1" applyBorder="1" applyAlignment="1">
      <alignment horizontal="center" vertical="center" wrapText="1"/>
    </xf>
    <xf numFmtId="0" fontId="11" fillId="2" borderId="0" xfId="5" applyFont="1" applyFill="1"/>
    <xf numFmtId="0" fontId="11" fillId="2" borderId="0" xfId="5" applyFont="1" applyFill="1" applyAlignment="1">
      <alignment horizontal="center"/>
    </xf>
    <xf numFmtId="0" fontId="3" fillId="2" borderId="0" xfId="5" applyFont="1" applyFill="1" applyAlignment="1">
      <alignment horizontal="center"/>
    </xf>
    <xf numFmtId="0" fontId="3" fillId="2" borderId="0" xfId="5" applyFont="1" applyFill="1"/>
    <xf numFmtId="3" fontId="3" fillId="2" borderId="3" xfId="5" applyNumberFormat="1" applyFont="1" applyFill="1" applyBorder="1"/>
    <xf numFmtId="0" fontId="3" fillId="2" borderId="3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167" fontId="3" fillId="2" borderId="0" xfId="5" applyNumberFormat="1" applyFont="1" applyFill="1"/>
    <xf numFmtId="3" fontId="3" fillId="2" borderId="6" xfId="5" applyNumberFormat="1" applyFont="1" applyFill="1" applyBorder="1"/>
    <xf numFmtId="0" fontId="3" fillId="2" borderId="6" xfId="2" applyFont="1" applyFill="1" applyBorder="1" applyAlignment="1">
      <alignment horizontal="center" vertical="center" wrapText="1"/>
    </xf>
    <xf numFmtId="0" fontId="2" fillId="2" borderId="0" xfId="5" applyFont="1" applyFill="1"/>
    <xf numFmtId="0" fontId="2" fillId="2" borderId="0" xfId="5" applyFont="1" applyFill="1" applyAlignment="1">
      <alignment horizontal="center"/>
    </xf>
    <xf numFmtId="167" fontId="2" fillId="2" borderId="0" xfId="5" applyNumberFormat="1" applyFont="1" applyFill="1"/>
    <xf numFmtId="0" fontId="15" fillId="2" borderId="0" xfId="5" applyFont="1" applyFill="1"/>
    <xf numFmtId="17" fontId="10" fillId="2" borderId="0" xfId="3" applyNumberFormat="1" applyFont="1" applyFill="1" applyAlignment="1">
      <alignment horizontal="center"/>
    </xf>
    <xf numFmtId="0" fontId="15" fillId="2" borderId="12" xfId="5" applyFont="1" applyFill="1" applyBorder="1" applyAlignment="1">
      <alignment horizontal="center" vertical="center" wrapText="1"/>
    </xf>
    <xf numFmtId="0" fontId="14" fillId="2" borderId="0" xfId="5" applyFont="1" applyFill="1" applyAlignment="1">
      <alignment horizontal="center"/>
    </xf>
    <xf numFmtId="0" fontId="14" fillId="2" borderId="12" xfId="5" applyFont="1" applyFill="1" applyBorder="1" applyAlignment="1">
      <alignment horizontal="center" vertical="center" wrapText="1"/>
    </xf>
    <xf numFmtId="0" fontId="14" fillId="2" borderId="3" xfId="5" applyFont="1" applyFill="1" applyBorder="1"/>
    <xf numFmtId="3" fontId="14" fillId="2" borderId="3" xfId="5" applyNumberFormat="1" applyFont="1" applyFill="1" applyBorder="1"/>
    <xf numFmtId="165" fontId="14" fillId="2" borderId="3" xfId="5" applyNumberFormat="1" applyFont="1" applyFill="1" applyBorder="1"/>
    <xf numFmtId="0" fontId="14" fillId="2" borderId="0" xfId="5" applyFont="1" applyFill="1"/>
    <xf numFmtId="4" fontId="14" fillId="2" borderId="0" xfId="5" applyNumberFormat="1" applyFont="1" applyFill="1"/>
    <xf numFmtId="0" fontId="15" fillId="2" borderId="0" xfId="5" applyFont="1" applyFill="1" applyAlignment="1">
      <alignment horizontal="center"/>
    </xf>
    <xf numFmtId="0" fontId="15" fillId="2" borderId="3" xfId="5" applyFont="1" applyFill="1" applyBorder="1"/>
    <xf numFmtId="3" fontId="15" fillId="2" borderId="3" xfId="5" applyNumberFormat="1" applyFont="1" applyFill="1" applyBorder="1"/>
    <xf numFmtId="167" fontId="15" fillId="2" borderId="3" xfId="5" applyNumberFormat="1" applyFont="1" applyFill="1" applyBorder="1"/>
    <xf numFmtId="0" fontId="16" fillId="4" borderId="3" xfId="0" applyFont="1" applyFill="1" applyBorder="1"/>
    <xf numFmtId="165" fontId="15" fillId="2" borderId="3" xfId="5" applyNumberFormat="1" applyFont="1" applyFill="1" applyBorder="1"/>
    <xf numFmtId="0" fontId="18" fillId="4" borderId="0" xfId="5" applyFont="1" applyFill="1"/>
    <xf numFmtId="0" fontId="14" fillId="4" borderId="0" xfId="5" applyFont="1" applyFill="1"/>
    <xf numFmtId="165" fontId="14" fillId="4" borderId="0" xfId="5" applyNumberFormat="1" applyFont="1" applyFill="1"/>
    <xf numFmtId="0" fontId="15" fillId="4" borderId="6" xfId="5" applyFont="1" applyFill="1" applyBorder="1" applyAlignment="1">
      <alignment wrapText="1"/>
    </xf>
    <xf numFmtId="0" fontId="14" fillId="4" borderId="0" xfId="5" applyFont="1" applyFill="1" applyAlignment="1">
      <alignment horizontal="center" vertical="center"/>
    </xf>
    <xf numFmtId="0" fontId="15" fillId="4" borderId="12" xfId="5" applyFont="1" applyFill="1" applyBorder="1" applyAlignment="1">
      <alignment wrapText="1"/>
    </xf>
    <xf numFmtId="0" fontId="14" fillId="4" borderId="12" xfId="5" applyFont="1" applyFill="1" applyBorder="1" applyAlignment="1">
      <alignment horizontal="center"/>
    </xf>
    <xf numFmtId="0" fontId="16" fillId="4" borderId="12" xfId="5" applyFont="1" applyFill="1" applyBorder="1" applyAlignment="1">
      <alignment horizontal="center" vertical="center" wrapText="1"/>
    </xf>
    <xf numFmtId="0" fontId="14" fillId="4" borderId="12" xfId="5" applyFont="1" applyFill="1" applyBorder="1" applyAlignment="1">
      <alignment horizontal="center" vertical="center"/>
    </xf>
    <xf numFmtId="0" fontId="14" fillId="4" borderId="7" xfId="5" quotePrefix="1" applyFont="1" applyFill="1" applyBorder="1" applyAlignment="1">
      <alignment horizontal="center"/>
    </xf>
    <xf numFmtId="0" fontId="16" fillId="4" borderId="7" xfId="5" quotePrefix="1" applyFont="1" applyFill="1" applyBorder="1" applyAlignment="1">
      <alignment horizontal="center" vertical="center" wrapText="1"/>
    </xf>
    <xf numFmtId="0" fontId="14" fillId="4" borderId="7" xfId="5" quotePrefix="1" applyFont="1" applyFill="1" applyBorder="1" applyAlignment="1">
      <alignment horizontal="center" vertical="center"/>
    </xf>
    <xf numFmtId="0" fontId="14" fillId="4" borderId="0" xfId="5" quotePrefix="1" applyFont="1" applyFill="1" applyAlignment="1">
      <alignment horizontal="center" vertical="center"/>
    </xf>
    <xf numFmtId="0" fontId="14" fillId="4" borderId="3" xfId="5" applyFont="1" applyFill="1" applyBorder="1"/>
    <xf numFmtId="165" fontId="14" fillId="4" borderId="3" xfId="5" applyNumberFormat="1" applyFont="1" applyFill="1" applyBorder="1"/>
    <xf numFmtId="165" fontId="14" fillId="4" borderId="4" xfId="5" applyNumberFormat="1" applyFont="1" applyFill="1" applyBorder="1"/>
    <xf numFmtId="0" fontId="15" fillId="4" borderId="0" xfId="5" applyFont="1" applyFill="1"/>
    <xf numFmtId="0" fontId="15" fillId="4" borderId="3" xfId="5" applyFont="1" applyFill="1" applyBorder="1"/>
    <xf numFmtId="165" fontId="15" fillId="4" borderId="3" xfId="5" applyNumberFormat="1" applyFont="1" applyFill="1" applyBorder="1"/>
    <xf numFmtId="165" fontId="15" fillId="4" borderId="0" xfId="5" applyNumberFormat="1" applyFont="1" applyFill="1"/>
    <xf numFmtId="0" fontId="10" fillId="2" borderId="0" xfId="3" applyFont="1" applyFill="1" applyAlignment="1">
      <alignment horizontal="center"/>
    </xf>
    <xf numFmtId="0" fontId="15" fillId="2" borderId="12" xfId="5" quotePrefix="1" applyFont="1" applyFill="1" applyBorder="1" applyAlignment="1">
      <alignment horizontal="center" vertical="center" wrapText="1"/>
    </xf>
    <xf numFmtId="0" fontId="10" fillId="2" borderId="12" xfId="6" applyFont="1" applyFill="1" applyBorder="1" applyAlignment="1">
      <alignment horizontal="center"/>
    </xf>
    <xf numFmtId="0" fontId="10" fillId="2" borderId="12" xfId="6" applyFont="1" applyFill="1" applyBorder="1" applyAlignment="1">
      <alignment horizontal="center" vertical="center"/>
    </xf>
    <xf numFmtId="0" fontId="17" fillId="2" borderId="12" xfId="6" applyFont="1" applyFill="1" applyBorder="1" applyAlignment="1">
      <alignment horizontal="center"/>
    </xf>
    <xf numFmtId="0" fontId="17" fillId="2" borderId="12" xfId="6" applyFont="1" applyFill="1" applyBorder="1" applyAlignment="1">
      <alignment horizontal="center" vertical="center"/>
    </xf>
    <xf numFmtId="0" fontId="14" fillId="2" borderId="7" xfId="5" quotePrefix="1" applyFont="1" applyFill="1" applyBorder="1" applyAlignment="1">
      <alignment horizontal="center" vertical="center" wrapText="1"/>
    </xf>
    <xf numFmtId="4" fontId="14" fillId="2" borderId="3" xfId="2" applyNumberFormat="1" applyFont="1" applyFill="1" applyBorder="1" applyAlignment="1">
      <alignment horizontal="right" vertical="center" wrapText="1" indent="1"/>
    </xf>
    <xf numFmtId="3" fontId="14" fillId="2" borderId="3" xfId="5" applyNumberFormat="1" applyFont="1" applyFill="1" applyBorder="1" applyAlignment="1">
      <alignment horizontal="right"/>
    </xf>
    <xf numFmtId="4" fontId="15" fillId="2" borderId="3" xfId="5" applyNumberFormat="1" applyFont="1" applyFill="1" applyBorder="1"/>
    <xf numFmtId="0" fontId="3" fillId="0" borderId="0" xfId="1" applyFont="1"/>
    <xf numFmtId="0" fontId="2" fillId="0" borderId="3" xfId="1" applyFont="1" applyBorder="1" applyAlignment="1">
      <alignment horizontal="center" vertical="center" wrapText="1"/>
    </xf>
    <xf numFmtId="0" fontId="2" fillId="0" borderId="0" xfId="1" applyFont="1"/>
    <xf numFmtId="0" fontId="2" fillId="0" borderId="6" xfId="1" applyFont="1" applyBorder="1" applyAlignment="1">
      <alignment horizontal="center" vertical="center" wrapText="1"/>
    </xf>
    <xf numFmtId="0" fontId="8" fillId="0" borderId="3" xfId="0" applyFont="1" applyBorder="1"/>
    <xf numFmtId="167" fontId="3" fillId="0" borderId="3" xfId="1" applyNumberFormat="1" applyFont="1" applyBorder="1"/>
    <xf numFmtId="3" fontId="3" fillId="0" borderId="3" xfId="1" applyNumberFormat="1" applyFont="1" applyBorder="1"/>
    <xf numFmtId="165" fontId="3" fillId="0" borderId="3" xfId="1" applyNumberFormat="1" applyFont="1" applyBorder="1"/>
    <xf numFmtId="3" fontId="3" fillId="0" borderId="0" xfId="1" applyNumberFormat="1" applyFont="1"/>
    <xf numFmtId="0" fontId="5" fillId="0" borderId="7" xfId="1" applyFont="1" applyBorder="1"/>
    <xf numFmtId="165" fontId="5" fillId="0" borderId="7" xfId="1" applyNumberFormat="1" applyFont="1" applyBorder="1" applyAlignment="1">
      <alignment horizontal="right" vertical="center" wrapText="1"/>
    </xf>
    <xf numFmtId="3" fontId="5" fillId="0" borderId="7" xfId="1" applyNumberFormat="1" applyFont="1" applyBorder="1" applyAlignment="1">
      <alignment horizontal="right" vertical="center" wrapText="1"/>
    </xf>
    <xf numFmtId="3" fontId="5" fillId="0" borderId="0" xfId="1" applyNumberFormat="1" applyFont="1"/>
    <xf numFmtId="0" fontId="5" fillId="0" borderId="0" xfId="1" applyFont="1"/>
    <xf numFmtId="4" fontId="3" fillId="0" borderId="0" xfId="1" applyNumberFormat="1" applyFont="1"/>
    <xf numFmtId="0" fontId="8" fillId="0" borderId="3" xfId="0" quotePrefix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3" xfId="1" applyFont="1" applyBorder="1" applyAlignment="1">
      <alignment vertical="center"/>
    </xf>
    <xf numFmtId="0" fontId="5" fillId="0" borderId="3" xfId="1" applyFont="1" applyBorder="1"/>
    <xf numFmtId="166" fontId="5" fillId="0" borderId="3" xfId="1" applyNumberFormat="1" applyFont="1" applyBorder="1" applyAlignment="1">
      <alignment horizontal="right" vertical="center" wrapText="1"/>
    </xf>
    <xf numFmtId="3" fontId="5" fillId="0" borderId="3" xfId="1" applyNumberFormat="1" applyFont="1" applyBorder="1" applyAlignment="1">
      <alignment horizontal="right" vertical="center" wrapText="1"/>
    </xf>
    <xf numFmtId="164" fontId="5" fillId="0" borderId="3" xfId="1" applyNumberFormat="1" applyFont="1" applyBorder="1" applyAlignment="1">
      <alignment horizontal="right" vertical="center" wrapText="1"/>
    </xf>
    <xf numFmtId="9" fontId="3" fillId="0" borderId="0" xfId="1" applyNumberFormat="1" applyFont="1"/>
    <xf numFmtId="3" fontId="3" fillId="0" borderId="0" xfId="4" applyNumberFormat="1" applyFont="1" applyAlignment="1">
      <alignment vertical="center"/>
    </xf>
    <xf numFmtId="165" fontId="5" fillId="0" borderId="3" xfId="1" applyNumberFormat="1" applyFont="1" applyBorder="1" applyAlignment="1">
      <alignment horizontal="right" vertical="center" wrapText="1"/>
    </xf>
    <xf numFmtId="167" fontId="5" fillId="0" borderId="3" xfId="1" applyNumberFormat="1" applyFont="1" applyBorder="1" applyAlignment="1">
      <alignment horizontal="right" vertical="center" wrapText="1"/>
    </xf>
    <xf numFmtId="16" fontId="4" fillId="5" borderId="3" xfId="3" applyNumberFormat="1" applyFill="1" applyBorder="1" applyAlignment="1">
      <alignment horizontal="center"/>
    </xf>
    <xf numFmtId="0" fontId="4" fillId="5" borderId="3" xfId="3" applyFill="1" applyBorder="1" applyAlignment="1">
      <alignment horizontal="center"/>
    </xf>
    <xf numFmtId="4" fontId="13" fillId="0" borderId="6" xfId="5" applyNumberFormat="1" applyFont="1" applyBorder="1" applyAlignment="1">
      <alignment horizontal="center" vertical="center" wrapText="1"/>
    </xf>
    <xf numFmtId="4" fontId="11" fillId="0" borderId="12" xfId="5" applyNumberFormat="1" applyFont="1" applyBorder="1" applyAlignment="1">
      <alignment horizontal="center" vertical="center" wrapText="1"/>
    </xf>
    <xf numFmtId="4" fontId="11" fillId="0" borderId="7" xfId="5" quotePrefix="1" applyNumberFormat="1" applyFont="1" applyBorder="1" applyAlignment="1">
      <alignment horizontal="center" vertical="center" wrapText="1"/>
    </xf>
    <xf numFmtId="0" fontId="11" fillId="0" borderId="3" xfId="5" applyFont="1" applyBorder="1"/>
    <xf numFmtId="0" fontId="7" fillId="0" borderId="3" xfId="0" applyFont="1" applyBorder="1"/>
    <xf numFmtId="3" fontId="11" fillId="0" borderId="3" xfId="5" applyNumberFormat="1" applyFont="1" applyBorder="1"/>
    <xf numFmtId="167" fontId="11" fillId="0" borderId="3" xfId="5" applyNumberFormat="1" applyFont="1" applyBorder="1"/>
    <xf numFmtId="0" fontId="13" fillId="0" borderId="0" xfId="5" applyFont="1"/>
    <xf numFmtId="0" fontId="9" fillId="0" borderId="3" xfId="1" applyFont="1" applyBorder="1"/>
    <xf numFmtId="3" fontId="13" fillId="0" borderId="3" xfId="5" applyNumberFormat="1" applyFont="1" applyBorder="1"/>
    <xf numFmtId="167" fontId="13" fillId="0" borderId="3" xfId="5" applyNumberFormat="1" applyFont="1" applyBorder="1"/>
    <xf numFmtId="17" fontId="9" fillId="0" borderId="0" xfId="3" applyNumberFormat="1" applyFont="1" applyAlignment="1">
      <alignment horizontal="center"/>
    </xf>
    <xf numFmtId="0" fontId="11" fillId="0" borderId="0" xfId="5" applyFont="1"/>
    <xf numFmtId="4" fontId="13" fillId="0" borderId="0" xfId="5" applyNumberFormat="1" applyFont="1"/>
    <xf numFmtId="4" fontId="11" fillId="0" borderId="0" xfId="5" applyNumberFormat="1" applyFont="1"/>
    <xf numFmtId="0" fontId="2" fillId="0" borderId="0" xfId="5" applyFont="1"/>
    <xf numFmtId="0" fontId="3" fillId="0" borderId="12" xfId="5" applyFont="1" applyBorder="1" applyAlignment="1">
      <alignment horizontal="center" vertical="center" wrapText="1"/>
    </xf>
    <xf numFmtId="0" fontId="3" fillId="0" borderId="7" xfId="5" quotePrefix="1" applyFont="1" applyBorder="1" applyAlignment="1">
      <alignment horizontal="center" vertical="center" wrapText="1"/>
    </xf>
    <xf numFmtId="165" fontId="3" fillId="0" borderId="3" xfId="5" applyNumberFormat="1" applyFont="1" applyBorder="1"/>
    <xf numFmtId="165" fontId="11" fillId="0" borderId="0" xfId="5" applyNumberFormat="1" applyFont="1"/>
    <xf numFmtId="167" fontId="2" fillId="0" borderId="3" xfId="5" applyNumberFormat="1" applyFont="1" applyBorder="1"/>
    <xf numFmtId="0" fontId="3" fillId="0" borderId="0" xfId="5" applyFont="1"/>
    <xf numFmtId="0" fontId="24" fillId="0" borderId="0" xfId="5" applyFont="1"/>
    <xf numFmtId="17" fontId="25" fillId="0" borderId="0" xfId="3" applyNumberFormat="1" applyFont="1" applyAlignment="1">
      <alignment horizontal="center"/>
    </xf>
    <xf numFmtId="0" fontId="24" fillId="0" borderId="12" xfId="5" applyFont="1" applyBorder="1" applyAlignment="1">
      <alignment horizontal="center" vertical="center" wrapText="1"/>
    </xf>
    <xf numFmtId="0" fontId="24" fillId="0" borderId="12" xfId="5" applyFont="1" applyBorder="1" applyAlignment="1">
      <alignment horizontal="center"/>
    </xf>
    <xf numFmtId="0" fontId="26" fillId="0" borderId="12" xfId="5" applyFont="1" applyBorder="1" applyAlignment="1">
      <alignment horizontal="center" vertical="center" wrapText="1"/>
    </xf>
    <xf numFmtId="0" fontId="26" fillId="0" borderId="12" xfId="5" applyFont="1" applyBorder="1" applyAlignment="1">
      <alignment horizontal="center"/>
    </xf>
    <xf numFmtId="0" fontId="26" fillId="0" borderId="7" xfId="5" quotePrefix="1" applyFont="1" applyBorder="1" applyAlignment="1">
      <alignment horizontal="center" vertical="center" wrapText="1"/>
    </xf>
    <xf numFmtId="0" fontId="26" fillId="0" borderId="3" xfId="5" applyFont="1" applyBorder="1"/>
    <xf numFmtId="0" fontId="27" fillId="0" borderId="3" xfId="0" applyFont="1" applyBorder="1"/>
    <xf numFmtId="4" fontId="26" fillId="0" borderId="3" xfId="2" applyNumberFormat="1" applyFont="1" applyBorder="1" applyAlignment="1">
      <alignment horizontal="right" vertical="center" wrapText="1" indent="1"/>
    </xf>
    <xf numFmtId="4" fontId="26" fillId="0" borderId="3" xfId="5" applyNumberFormat="1" applyFont="1" applyBorder="1"/>
    <xf numFmtId="167" fontId="26" fillId="0" borderId="3" xfId="5" applyNumberFormat="1" applyFont="1" applyBorder="1"/>
    <xf numFmtId="0" fontId="25" fillId="0" borderId="7" xfId="1" applyFont="1" applyBorder="1"/>
    <xf numFmtId="4" fontId="24" fillId="0" borderId="3" xfId="5" applyNumberFormat="1" applyFont="1" applyBorder="1"/>
    <xf numFmtId="167" fontId="24" fillId="0" borderId="3" xfId="5" applyNumberFormat="1" applyFont="1" applyBorder="1"/>
    <xf numFmtId="0" fontId="26" fillId="0" borderId="0" xfId="5" applyFont="1"/>
    <xf numFmtId="0" fontId="13" fillId="2" borderId="6" xfId="5" applyFont="1" applyFill="1" applyBorder="1" applyAlignment="1">
      <alignment horizontal="center"/>
    </xf>
    <xf numFmtId="0" fontId="13" fillId="2" borderId="12" xfId="5" applyFont="1" applyFill="1" applyBorder="1" applyAlignment="1">
      <alignment horizontal="center"/>
    </xf>
    <xf numFmtId="4" fontId="11" fillId="2" borderId="12" xfId="5" applyNumberFormat="1" applyFont="1" applyFill="1" applyBorder="1" applyAlignment="1">
      <alignment horizontal="center" vertical="center" wrapText="1"/>
    </xf>
    <xf numFmtId="0" fontId="11" fillId="2" borderId="12" xfId="5" applyFont="1" applyFill="1" applyBorder="1" applyAlignment="1">
      <alignment horizontal="center"/>
    </xf>
    <xf numFmtId="4" fontId="11" fillId="2" borderId="7" xfId="5" quotePrefix="1" applyNumberFormat="1" applyFont="1" applyFill="1" applyBorder="1" applyAlignment="1">
      <alignment horizontal="center" vertical="center" wrapText="1"/>
    </xf>
    <xf numFmtId="0" fontId="11" fillId="2" borderId="3" xfId="5" applyFont="1" applyFill="1" applyBorder="1"/>
    <xf numFmtId="3" fontId="11" fillId="2" borderId="3" xfId="5" applyNumberFormat="1" applyFont="1" applyFill="1" applyBorder="1"/>
    <xf numFmtId="167" fontId="11" fillId="2" borderId="3" xfId="5" applyNumberFormat="1" applyFont="1" applyFill="1" applyBorder="1"/>
    <xf numFmtId="165" fontId="11" fillId="2" borderId="3" xfId="5" applyNumberFormat="1" applyFont="1" applyFill="1" applyBorder="1"/>
    <xf numFmtId="0" fontId="13" fillId="2" borderId="3" xfId="5" applyFont="1" applyFill="1" applyBorder="1"/>
    <xf numFmtId="3" fontId="13" fillId="2" borderId="3" xfId="5" applyNumberFormat="1" applyFont="1" applyFill="1" applyBorder="1"/>
    <xf numFmtId="167" fontId="13" fillId="2" borderId="3" xfId="5" applyNumberFormat="1" applyFont="1" applyFill="1" applyBorder="1"/>
    <xf numFmtId="4" fontId="11" fillId="2" borderId="0" xfId="5" applyNumberFormat="1" applyFont="1" applyFill="1"/>
    <xf numFmtId="0" fontId="16" fillId="0" borderId="0" xfId="0" applyFont="1"/>
    <xf numFmtId="0" fontId="19" fillId="0" borderId="0" xfId="0" applyFont="1"/>
    <xf numFmtId="0" fontId="8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8" fillId="0" borderId="0" xfId="0" applyFont="1"/>
    <xf numFmtId="0" fontId="8" fillId="0" borderId="3" xfId="0" applyFont="1" applyBorder="1" applyAlignment="1">
      <alignment horizontal="left"/>
    </xf>
    <xf numFmtId="3" fontId="8" fillId="0" borderId="3" xfId="0" applyNumberFormat="1" applyFont="1" applyBorder="1"/>
    <xf numFmtId="0" fontId="28" fillId="0" borderId="3" xfId="0" applyFont="1" applyBorder="1" applyAlignment="1">
      <alignment horizontal="left"/>
    </xf>
    <xf numFmtId="3" fontId="28" fillId="0" borderId="3" xfId="0" applyNumberFormat="1" applyFont="1" applyBorder="1"/>
    <xf numFmtId="0" fontId="31" fillId="4" borderId="0" xfId="5" applyFont="1" applyFill="1"/>
    <xf numFmtId="167" fontId="32" fillId="2" borderId="0" xfId="5" applyNumberFormat="1" applyFont="1" applyFill="1"/>
    <xf numFmtId="0" fontId="31" fillId="0" borderId="0" xfId="0" applyFont="1"/>
    <xf numFmtId="0" fontId="4" fillId="0" borderId="0" xfId="3"/>
    <xf numFmtId="0" fontId="9" fillId="0" borderId="3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wrapText="1"/>
    </xf>
    <xf numFmtId="0" fontId="4" fillId="0" borderId="3" xfId="3" applyBorder="1"/>
    <xf numFmtId="16" fontId="4" fillId="0" borderId="3" xfId="3" applyNumberFormat="1" applyBorder="1" applyAlignment="1">
      <alignment horizontal="center"/>
    </xf>
    <xf numFmtId="16" fontId="7" fillId="0" borderId="10" xfId="3" applyNumberFormat="1" applyFont="1" applyBorder="1" applyAlignment="1">
      <alignment horizontal="center" vertical="center" wrapText="1"/>
    </xf>
    <xf numFmtId="15" fontId="7" fillId="0" borderId="10" xfId="3" applyNumberFormat="1" applyFont="1" applyBorder="1" applyAlignment="1">
      <alignment horizontal="center" vertical="center" wrapText="1"/>
    </xf>
    <xf numFmtId="0" fontId="4" fillId="0" borderId="0" xfId="3" quotePrefix="1"/>
    <xf numFmtId="0" fontId="10" fillId="0" borderId="3" xfId="3" applyFont="1" applyBorder="1" applyAlignment="1">
      <alignment horizontal="center" vertical="center" wrapText="1"/>
    </xf>
    <xf numFmtId="0" fontId="11" fillId="2" borderId="12" xfId="5" applyFont="1" applyFill="1" applyBorder="1" applyAlignment="1">
      <alignment horizontal="center" vertical="center"/>
    </xf>
    <xf numFmtId="0" fontId="11" fillId="2" borderId="12" xfId="5" applyFont="1" applyFill="1" applyBorder="1" applyAlignment="1">
      <alignment horizontal="center" vertical="center" wrapText="1"/>
    </xf>
    <xf numFmtId="0" fontId="11" fillId="2" borderId="7" xfId="5" quotePrefix="1" applyFont="1" applyFill="1" applyBorder="1" applyAlignment="1">
      <alignment horizontal="center" vertical="center"/>
    </xf>
    <xf numFmtId="167" fontId="11" fillId="2" borderId="0" xfId="5" applyNumberFormat="1" applyFont="1" applyFill="1"/>
    <xf numFmtId="17" fontId="5" fillId="0" borderId="0" xfId="3" applyNumberFormat="1" applyFont="1" applyAlignment="1">
      <alignment horizontal="center"/>
    </xf>
    <xf numFmtId="0" fontId="28" fillId="0" borderId="6" xfId="5" applyFont="1" applyBorder="1" applyAlignment="1">
      <alignment horizontal="center" vertical="center" wrapText="1"/>
    </xf>
    <xf numFmtId="0" fontId="2" fillId="0" borderId="12" xfId="5" applyFont="1" applyBorder="1" applyAlignment="1">
      <alignment horizontal="center"/>
    </xf>
    <xf numFmtId="0" fontId="28" fillId="0" borderId="12" xfId="5" applyFont="1" applyBorder="1" applyAlignment="1">
      <alignment horizontal="center" vertical="center" wrapText="1"/>
    </xf>
    <xf numFmtId="0" fontId="3" fillId="0" borderId="12" xfId="5" applyFont="1" applyBorder="1" applyAlignment="1">
      <alignment horizontal="center"/>
    </xf>
    <xf numFmtId="0" fontId="8" fillId="0" borderId="12" xfId="5" applyFont="1" applyBorder="1" applyAlignment="1">
      <alignment horizontal="center" vertical="center" wrapText="1"/>
    </xf>
    <xf numFmtId="0" fontId="29" fillId="0" borderId="12" xfId="5" applyFont="1" applyBorder="1" applyAlignment="1">
      <alignment horizontal="center" vertical="center" wrapText="1"/>
    </xf>
    <xf numFmtId="0" fontId="3" fillId="0" borderId="7" xfId="5" quotePrefix="1" applyFont="1" applyBorder="1" applyAlignment="1">
      <alignment horizontal="center"/>
    </xf>
    <xf numFmtId="0" fontId="3" fillId="0" borderId="3" xfId="5" applyFont="1" applyBorder="1"/>
    <xf numFmtId="3" fontId="3" fillId="0" borderId="3" xfId="5" applyNumberFormat="1" applyFont="1" applyBorder="1"/>
    <xf numFmtId="3" fontId="8" fillId="0" borderId="3" xfId="5" applyNumberFormat="1" applyFont="1" applyBorder="1" applyAlignment="1">
      <alignment vertical="center"/>
    </xf>
    <xf numFmtId="167" fontId="8" fillId="0" borderId="3" xfId="5" applyNumberFormat="1" applyFont="1" applyBorder="1" applyAlignment="1">
      <alignment vertical="center"/>
    </xf>
    <xf numFmtId="3" fontId="2" fillId="0" borderId="3" xfId="5" applyNumberFormat="1" applyFont="1" applyBorder="1"/>
    <xf numFmtId="165" fontId="2" fillId="0" borderId="3" xfId="5" applyNumberFormat="1" applyFont="1" applyBorder="1"/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4" borderId="0" xfId="1" applyFont="1" applyFill="1" applyAlignment="1">
      <alignment horizontal="center" vertical="center"/>
    </xf>
    <xf numFmtId="0" fontId="9" fillId="0" borderId="0" xfId="3" applyFont="1" applyAlignment="1">
      <alignment horizontal="center"/>
    </xf>
    <xf numFmtId="0" fontId="18" fillId="4" borderId="0" xfId="5" applyFont="1" applyFill="1" applyAlignment="1">
      <alignment horizontal="center"/>
    </xf>
    <xf numFmtId="0" fontId="15" fillId="4" borderId="1" xfId="5" applyFont="1" applyFill="1" applyBorder="1" applyAlignment="1">
      <alignment horizontal="center" vertical="center" wrapText="1"/>
    </xf>
    <xf numFmtId="0" fontId="15" fillId="4" borderId="2" xfId="5" applyFont="1" applyFill="1" applyBorder="1" applyAlignment="1">
      <alignment horizontal="center" vertical="center" wrapText="1"/>
    </xf>
    <xf numFmtId="0" fontId="15" fillId="4" borderId="4" xfId="5" applyFont="1" applyFill="1" applyBorder="1" applyAlignment="1">
      <alignment horizontal="center" vertical="center" wrapText="1"/>
    </xf>
    <xf numFmtId="0" fontId="15" fillId="4" borderId="5" xfId="5" applyFont="1" applyFill="1" applyBorder="1" applyAlignment="1">
      <alignment horizontal="center" vertical="center" wrapText="1"/>
    </xf>
    <xf numFmtId="0" fontId="15" fillId="4" borderId="8" xfId="5" applyFont="1" applyFill="1" applyBorder="1" applyAlignment="1">
      <alignment horizontal="center" vertical="center" wrapText="1"/>
    </xf>
    <xf numFmtId="0" fontId="15" fillId="4" borderId="9" xfId="5" applyFont="1" applyFill="1" applyBorder="1" applyAlignment="1">
      <alignment horizontal="center" vertical="center" wrapText="1"/>
    </xf>
    <xf numFmtId="0" fontId="19" fillId="4" borderId="6" xfId="5" applyFont="1" applyFill="1" applyBorder="1" applyAlignment="1">
      <alignment horizontal="center" vertical="center" wrapText="1"/>
    </xf>
    <xf numFmtId="0" fontId="19" fillId="4" borderId="12" xfId="5" applyFont="1" applyFill="1" applyBorder="1" applyAlignment="1">
      <alignment horizontal="center" vertical="center" wrapText="1"/>
    </xf>
    <xf numFmtId="0" fontId="15" fillId="4" borderId="6" xfId="5" applyFont="1" applyFill="1" applyBorder="1" applyAlignment="1">
      <alignment horizontal="center" vertical="center"/>
    </xf>
    <xf numFmtId="0" fontId="15" fillId="4" borderId="12" xfId="5" applyFont="1" applyFill="1" applyBorder="1" applyAlignment="1">
      <alignment horizontal="center" vertical="center"/>
    </xf>
    <xf numFmtId="0" fontId="13" fillId="0" borderId="3" xfId="5" applyFont="1" applyBorder="1" applyAlignment="1">
      <alignment horizontal="center" vertical="center" wrapText="1"/>
    </xf>
    <xf numFmtId="0" fontId="2" fillId="0" borderId="0" xfId="5" applyFont="1" applyAlignment="1">
      <alignment horizontal="center"/>
    </xf>
    <xf numFmtId="0" fontId="24" fillId="0" borderId="6" xfId="5" applyFont="1" applyBorder="1" applyAlignment="1">
      <alignment horizontal="center" vertical="center"/>
    </xf>
    <xf numFmtId="0" fontId="24" fillId="0" borderId="12" xfId="5" applyFont="1" applyBorder="1" applyAlignment="1">
      <alignment horizontal="center" vertical="center"/>
    </xf>
    <xf numFmtId="0" fontId="2" fillId="0" borderId="6" xfId="5" applyFont="1" applyBorder="1" applyAlignment="1">
      <alignment horizontal="center" vertical="center" wrapText="1"/>
    </xf>
    <xf numFmtId="0" fontId="2" fillId="0" borderId="12" xfId="5" applyFont="1" applyBorder="1" applyAlignment="1">
      <alignment horizontal="center" vertical="center" wrapText="1"/>
    </xf>
    <xf numFmtId="0" fontId="24" fillId="0" borderId="3" xfId="5" applyFont="1" applyBorder="1" applyAlignment="1">
      <alignment horizontal="center" vertical="center" wrapText="1"/>
    </xf>
    <xf numFmtId="0" fontId="24" fillId="0" borderId="3" xfId="5" applyFont="1" applyBorder="1" applyAlignment="1">
      <alignment horizontal="center"/>
    </xf>
    <xf numFmtId="0" fontId="24" fillId="0" borderId="6" xfId="5" applyFont="1" applyBorder="1" applyAlignment="1">
      <alignment horizontal="center" vertical="center" wrapText="1"/>
    </xf>
    <xf numFmtId="0" fontId="24" fillId="0" borderId="12" xfId="5" applyFont="1" applyBorder="1" applyAlignment="1">
      <alignment horizontal="center" vertical="center" wrapText="1"/>
    </xf>
    <xf numFmtId="0" fontId="24" fillId="0" borderId="7" xfId="5" applyFont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2" fillId="0" borderId="3" xfId="5" applyFont="1" applyBorder="1" applyAlignment="1">
      <alignment horizontal="center" vertical="center" wrapText="1"/>
    </xf>
    <xf numFmtId="0" fontId="28" fillId="0" borderId="6" xfId="5" applyFont="1" applyBorder="1" applyAlignment="1">
      <alignment horizontal="center" vertical="center" wrapText="1"/>
    </xf>
    <xf numFmtId="0" fontId="28" fillId="0" borderId="12" xfId="5" applyFont="1" applyBorder="1" applyAlignment="1">
      <alignment horizontal="center" vertical="center" wrapText="1"/>
    </xf>
    <xf numFmtId="0" fontId="22" fillId="2" borderId="0" xfId="3" applyFont="1" applyFill="1" applyAlignment="1">
      <alignment horizontal="center"/>
    </xf>
    <xf numFmtId="0" fontId="13" fillId="2" borderId="1" xfId="5" applyFont="1" applyFill="1" applyBorder="1" applyAlignment="1">
      <alignment horizontal="center" vertical="center" wrapText="1"/>
    </xf>
    <xf numFmtId="0" fontId="13" fillId="2" borderId="4" xfId="5" applyFont="1" applyFill="1" applyBorder="1" applyAlignment="1">
      <alignment horizontal="center" vertical="center" wrapText="1"/>
    </xf>
    <xf numFmtId="0" fontId="13" fillId="2" borderId="8" xfId="5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5" fillId="2" borderId="2" xfId="5" applyFont="1" applyFill="1" applyBorder="1" applyAlignment="1">
      <alignment horizontal="center" vertical="center" wrapText="1"/>
    </xf>
    <xf numFmtId="0" fontId="15" fillId="2" borderId="4" xfId="5" applyFont="1" applyFill="1" applyBorder="1" applyAlignment="1">
      <alignment horizontal="center" vertical="center" wrapText="1"/>
    </xf>
    <xf numFmtId="0" fontId="15" fillId="2" borderId="5" xfId="5" applyFont="1" applyFill="1" applyBorder="1" applyAlignment="1">
      <alignment horizontal="center" vertical="center" wrapText="1"/>
    </xf>
    <xf numFmtId="0" fontId="15" fillId="2" borderId="8" xfId="5" applyFont="1" applyFill="1" applyBorder="1" applyAlignment="1">
      <alignment horizontal="center" vertical="center" wrapText="1"/>
    </xf>
    <xf numFmtId="0" fontId="15" fillId="2" borderId="9" xfId="5" applyFont="1" applyFill="1" applyBorder="1" applyAlignment="1">
      <alignment horizontal="center" vertical="center" wrapText="1"/>
    </xf>
    <xf numFmtId="4" fontId="15" fillId="2" borderId="3" xfId="5" applyNumberFormat="1" applyFont="1" applyFill="1" applyBorder="1" applyAlignment="1">
      <alignment horizontal="center" vertical="center" wrapText="1"/>
    </xf>
    <xf numFmtId="0" fontId="15" fillId="2" borderId="6" xfId="5" applyFont="1" applyFill="1" applyBorder="1" applyAlignment="1">
      <alignment horizontal="center" vertical="center" wrapText="1"/>
    </xf>
    <xf numFmtId="0" fontId="15" fillId="2" borderId="12" xfId="5" applyFont="1" applyFill="1" applyBorder="1" applyAlignment="1">
      <alignment horizontal="center" vertical="center" wrapText="1"/>
    </xf>
    <xf numFmtId="0" fontId="20" fillId="2" borderId="6" xfId="5" applyFont="1" applyFill="1" applyBorder="1" applyAlignment="1">
      <alignment horizontal="center" vertical="center" wrapText="1"/>
    </xf>
    <xf numFmtId="0" fontId="20" fillId="2" borderId="12" xfId="5" applyFont="1" applyFill="1" applyBorder="1" applyAlignment="1">
      <alignment horizontal="center" vertical="center" wrapText="1"/>
    </xf>
    <xf numFmtId="0" fontId="13" fillId="2" borderId="0" xfId="5" applyFont="1" applyFill="1" applyAlignment="1">
      <alignment horizontal="center"/>
    </xf>
    <xf numFmtId="0" fontId="11" fillId="2" borderId="1" xfId="5" applyFont="1" applyFill="1" applyBorder="1" applyAlignment="1">
      <alignment horizontal="center" vertical="center" wrapText="1"/>
    </xf>
    <xf numFmtId="0" fontId="11" fillId="2" borderId="13" xfId="5" applyFont="1" applyFill="1" applyBorder="1" applyAlignment="1">
      <alignment horizontal="center" vertical="center" wrapText="1"/>
    </xf>
    <xf numFmtId="0" fontId="11" fillId="2" borderId="4" xfId="5" applyFont="1" applyFill="1" applyBorder="1" applyAlignment="1">
      <alignment horizontal="center" vertical="center" wrapText="1"/>
    </xf>
    <xf numFmtId="0" fontId="11" fillId="2" borderId="0" xfId="5" applyFont="1" applyFill="1" applyAlignment="1">
      <alignment horizontal="center" vertical="center" wrapText="1"/>
    </xf>
    <xf numFmtId="0" fontId="11" fillId="2" borderId="8" xfId="5" applyFont="1" applyFill="1" applyBorder="1" applyAlignment="1">
      <alignment horizontal="center" vertical="center" wrapText="1"/>
    </xf>
    <xf numFmtId="0" fontId="11" fillId="2" borderId="14" xfId="5" applyFont="1" applyFill="1" applyBorder="1" applyAlignment="1">
      <alignment horizontal="center" vertical="center" wrapText="1"/>
    </xf>
    <xf numFmtId="4" fontId="13" fillId="2" borderId="6" xfId="5" applyNumberFormat="1" applyFont="1" applyFill="1" applyBorder="1" applyAlignment="1">
      <alignment horizontal="center" vertical="center" wrapText="1"/>
    </xf>
    <xf numFmtId="4" fontId="13" fillId="2" borderId="12" xfId="5" applyNumberFormat="1" applyFont="1" applyFill="1" applyBorder="1" applyAlignment="1">
      <alignment horizontal="center" vertical="center" wrapText="1"/>
    </xf>
    <xf numFmtId="0" fontId="13" fillId="2" borderId="6" xfId="5" applyFont="1" applyFill="1" applyBorder="1" applyAlignment="1">
      <alignment horizontal="center" vertical="center" wrapText="1"/>
    </xf>
    <xf numFmtId="0" fontId="13" fillId="2" borderId="12" xfId="5" applyFont="1" applyFill="1" applyBorder="1" applyAlignment="1">
      <alignment horizontal="center" vertical="center"/>
    </xf>
    <xf numFmtId="0" fontId="13" fillId="2" borderId="12" xfId="5" applyFont="1" applyFill="1" applyBorder="1" applyAlignment="1">
      <alignment horizontal="center" vertical="center" wrapText="1"/>
    </xf>
    <xf numFmtId="17" fontId="9" fillId="2" borderId="6" xfId="3" applyNumberFormat="1" applyFont="1" applyFill="1" applyBorder="1" applyAlignment="1">
      <alignment horizontal="center" wrapText="1"/>
    </xf>
    <xf numFmtId="17" fontId="9" fillId="2" borderId="12" xfId="3" applyNumberFormat="1" applyFont="1" applyFill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15" fillId="0" borderId="0" xfId="5" applyFont="1" applyFill="1" applyAlignment="1">
      <alignment horizontal="center"/>
    </xf>
    <xf numFmtId="0" fontId="13" fillId="0" borderId="0" xfId="5" applyFont="1" applyFill="1"/>
    <xf numFmtId="0" fontId="15" fillId="0" borderId="0" xfId="5" applyFont="1" applyFill="1"/>
    <xf numFmtId="17" fontId="10" fillId="0" borderId="0" xfId="3" applyNumberFormat="1" applyFont="1" applyFill="1" applyAlignment="1">
      <alignment horizontal="center"/>
    </xf>
    <xf numFmtId="0" fontId="15" fillId="0" borderId="3" xfId="5" applyFont="1" applyFill="1" applyBorder="1" applyAlignment="1">
      <alignment horizontal="center" vertical="center" wrapText="1"/>
    </xf>
    <xf numFmtId="0" fontId="15" fillId="0" borderId="11" xfId="5" applyFont="1" applyFill="1" applyBorder="1" applyAlignment="1">
      <alignment horizontal="center" vertical="center" wrapText="1"/>
    </xf>
    <xf numFmtId="0" fontId="19" fillId="0" borderId="6" xfId="5" applyFont="1" applyFill="1" applyBorder="1" applyAlignment="1">
      <alignment horizontal="center" vertical="center" wrapText="1"/>
    </xf>
    <xf numFmtId="0" fontId="15" fillId="0" borderId="6" xfId="5" applyFont="1" applyFill="1" applyBorder="1" applyAlignment="1">
      <alignment horizontal="center" vertical="center"/>
    </xf>
    <xf numFmtId="0" fontId="15" fillId="0" borderId="6" xfId="5" applyFont="1" applyFill="1" applyBorder="1" applyAlignment="1">
      <alignment horizontal="center" vertical="center" wrapText="1"/>
    </xf>
    <xf numFmtId="0" fontId="19" fillId="0" borderId="12" xfId="5" applyFont="1" applyFill="1" applyBorder="1" applyAlignment="1">
      <alignment horizontal="center" vertical="center" wrapText="1"/>
    </xf>
    <xf numFmtId="0" fontId="15" fillId="0" borderId="12" xfId="5" applyFont="1" applyFill="1" applyBorder="1" applyAlignment="1">
      <alignment horizontal="center" vertical="center"/>
    </xf>
    <xf numFmtId="0" fontId="14" fillId="0" borderId="12" xfId="5" applyFont="1" applyFill="1" applyBorder="1" applyAlignment="1">
      <alignment horizontal="center"/>
    </xf>
    <xf numFmtId="0" fontId="16" fillId="0" borderId="12" xfId="5" applyFont="1" applyFill="1" applyBorder="1" applyAlignment="1">
      <alignment horizontal="center" vertical="center" wrapText="1"/>
    </xf>
    <xf numFmtId="0" fontId="14" fillId="0" borderId="12" xfId="5" applyFont="1" applyFill="1" applyBorder="1" applyAlignment="1">
      <alignment horizontal="center" vertical="center"/>
    </xf>
    <xf numFmtId="0" fontId="11" fillId="0" borderId="0" xfId="5" applyFont="1" applyFill="1"/>
    <xf numFmtId="0" fontId="14" fillId="0" borderId="7" xfId="5" quotePrefix="1" applyFont="1" applyFill="1" applyBorder="1" applyAlignment="1">
      <alignment horizontal="center"/>
    </xf>
    <xf numFmtId="0" fontId="14" fillId="0" borderId="3" xfId="5" applyFont="1" applyFill="1" applyBorder="1"/>
    <xf numFmtId="0" fontId="16" fillId="0" borderId="3" xfId="0" applyFont="1" applyFill="1" applyBorder="1"/>
    <xf numFmtId="165" fontId="14" fillId="0" borderId="3" xfId="2" applyNumberFormat="1" applyFont="1" applyFill="1" applyBorder="1" applyAlignment="1">
      <alignment horizontal="right" vertical="center" wrapText="1" indent="1"/>
    </xf>
    <xf numFmtId="165" fontId="14" fillId="0" borderId="3" xfId="5" applyNumberFormat="1" applyFont="1" applyFill="1" applyBorder="1" applyAlignment="1">
      <alignment horizontal="right"/>
    </xf>
    <xf numFmtId="167" fontId="14" fillId="0" borderId="3" xfId="5" applyNumberFormat="1" applyFont="1" applyFill="1" applyBorder="1"/>
    <xf numFmtId="0" fontId="10" fillId="0" borderId="7" xfId="1" applyFont="1" applyFill="1" applyBorder="1"/>
    <xf numFmtId="165" fontId="15" fillId="0" borderId="3" xfId="5" applyNumberFormat="1" applyFont="1" applyFill="1" applyBorder="1"/>
    <xf numFmtId="167" fontId="15" fillId="0" borderId="3" xfId="5" applyNumberFormat="1" applyFont="1" applyFill="1" applyBorder="1"/>
    <xf numFmtId="0" fontId="14" fillId="0" borderId="0" xfId="5" applyFont="1" applyFill="1"/>
    <xf numFmtId="0" fontId="13" fillId="0" borderId="0" xfId="5" applyFont="1" applyFill="1" applyAlignment="1">
      <alignment horizontal="center"/>
    </xf>
    <xf numFmtId="17" fontId="9" fillId="0" borderId="0" xfId="3" applyNumberFormat="1" applyFont="1" applyFill="1" applyAlignment="1">
      <alignment horizontal="center"/>
    </xf>
    <xf numFmtId="0" fontId="11" fillId="0" borderId="1" xfId="5" applyFont="1" applyFill="1" applyBorder="1" applyAlignment="1">
      <alignment horizontal="center" vertical="center" wrapText="1"/>
    </xf>
    <xf numFmtId="0" fontId="11" fillId="0" borderId="13" xfId="5" applyFont="1" applyFill="1" applyBorder="1" applyAlignment="1">
      <alignment horizontal="center" vertical="center" wrapText="1"/>
    </xf>
    <xf numFmtId="4" fontId="13" fillId="0" borderId="6" xfId="5" applyNumberFormat="1" applyFont="1" applyFill="1" applyBorder="1" applyAlignment="1">
      <alignment horizontal="center" vertical="center" wrapText="1"/>
    </xf>
    <xf numFmtId="17" fontId="9" fillId="0" borderId="6" xfId="3" applyNumberFormat="1" applyFont="1" applyFill="1" applyBorder="1" applyAlignment="1">
      <alignment horizontal="center" wrapText="1"/>
    </xf>
    <xf numFmtId="0" fontId="11" fillId="0" borderId="4" xfId="5" applyFont="1" applyFill="1" applyBorder="1" applyAlignment="1">
      <alignment horizontal="center" vertical="center" wrapText="1"/>
    </xf>
    <xf numFmtId="0" fontId="11" fillId="0" borderId="0" xfId="5" applyFont="1" applyFill="1" applyAlignment="1">
      <alignment horizontal="center" vertical="center" wrapText="1"/>
    </xf>
    <xf numFmtId="4" fontId="13" fillId="0" borderId="12" xfId="5" applyNumberFormat="1" applyFont="1" applyFill="1" applyBorder="1" applyAlignment="1">
      <alignment horizontal="center" vertical="center" wrapText="1"/>
    </xf>
    <xf numFmtId="17" fontId="9" fillId="0" borderId="12" xfId="3" applyNumberFormat="1" applyFont="1" applyFill="1" applyBorder="1" applyAlignment="1">
      <alignment horizontal="center" wrapText="1"/>
    </xf>
    <xf numFmtId="4" fontId="11" fillId="0" borderId="12" xfId="5" applyNumberFormat="1" applyFont="1" applyFill="1" applyBorder="1" applyAlignment="1">
      <alignment horizontal="center" vertical="center" wrapText="1"/>
    </xf>
    <xf numFmtId="0" fontId="11" fillId="0" borderId="8" xfId="5" applyFont="1" applyFill="1" applyBorder="1" applyAlignment="1">
      <alignment horizontal="center" vertical="center" wrapText="1"/>
    </xf>
    <xf numFmtId="0" fontId="11" fillId="0" borderId="14" xfId="5" applyFont="1" applyFill="1" applyBorder="1" applyAlignment="1">
      <alignment horizontal="center" vertical="center" wrapText="1"/>
    </xf>
    <xf numFmtId="4" fontId="11" fillId="0" borderId="7" xfId="5" quotePrefix="1" applyNumberFormat="1" applyFont="1" applyFill="1" applyBorder="1" applyAlignment="1">
      <alignment horizontal="center" vertical="center" wrapText="1"/>
    </xf>
    <xf numFmtId="0" fontId="11" fillId="0" borderId="3" xfId="5" applyFont="1" applyFill="1" applyBorder="1"/>
    <xf numFmtId="0" fontId="7" fillId="0" borderId="3" xfId="0" applyFont="1" applyFill="1" applyBorder="1"/>
    <xf numFmtId="3" fontId="11" fillId="0" borderId="3" xfId="5" applyNumberFormat="1" applyFont="1" applyFill="1" applyBorder="1"/>
    <xf numFmtId="167" fontId="11" fillId="0" borderId="3" xfId="5" applyNumberFormat="1" applyFont="1" applyFill="1" applyBorder="1"/>
    <xf numFmtId="0" fontId="13" fillId="0" borderId="3" xfId="5" applyFont="1" applyFill="1" applyBorder="1"/>
    <xf numFmtId="3" fontId="13" fillId="0" borderId="3" xfId="5" applyNumberFormat="1" applyFont="1" applyFill="1" applyBorder="1"/>
    <xf numFmtId="167" fontId="13" fillId="0" borderId="3" xfId="5" applyNumberFormat="1" applyFont="1" applyFill="1" applyBorder="1"/>
    <xf numFmtId="4" fontId="11" fillId="0" borderId="0" xfId="5" applyNumberFormat="1" applyFont="1" applyFill="1"/>
    <xf numFmtId="0" fontId="15" fillId="0" borderId="1" xfId="5" applyFont="1" applyFill="1" applyBorder="1" applyAlignment="1">
      <alignment horizontal="center" vertical="center" wrapText="1"/>
    </xf>
    <xf numFmtId="0" fontId="15" fillId="0" borderId="2" xfId="5" applyFont="1" applyFill="1" applyBorder="1" applyAlignment="1">
      <alignment horizontal="center" vertical="center" wrapText="1"/>
    </xf>
    <xf numFmtId="4" fontId="15" fillId="0" borderId="3" xfId="5" applyNumberFormat="1" applyFont="1" applyFill="1" applyBorder="1" applyAlignment="1">
      <alignment horizontal="center" vertical="center" wrapText="1"/>
    </xf>
    <xf numFmtId="0" fontId="15" fillId="0" borderId="4" xfId="5" applyFont="1" applyFill="1" applyBorder="1" applyAlignment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15" fillId="0" borderId="12" xfId="5" quotePrefix="1" applyFont="1" applyFill="1" applyBorder="1" applyAlignment="1">
      <alignment horizontal="center" vertical="center" wrapText="1"/>
    </xf>
    <xf numFmtId="0" fontId="15" fillId="0" borderId="12" xfId="5" applyFont="1" applyFill="1" applyBorder="1" applyAlignment="1">
      <alignment horizontal="center" vertical="center" wrapText="1"/>
    </xf>
    <xf numFmtId="0" fontId="15" fillId="0" borderId="12" xfId="5" applyFont="1" applyFill="1" applyBorder="1" applyAlignment="1">
      <alignment horizontal="center" vertical="center" wrapText="1"/>
    </xf>
    <xf numFmtId="0" fontId="14" fillId="0" borderId="12" xfId="5" applyFont="1" applyFill="1" applyBorder="1" applyAlignment="1">
      <alignment horizontal="center" vertical="center" wrapText="1"/>
    </xf>
    <xf numFmtId="0" fontId="15" fillId="0" borderId="8" xfId="5" applyFont="1" applyFill="1" applyBorder="1" applyAlignment="1">
      <alignment horizontal="center" vertical="center" wrapText="1"/>
    </xf>
    <xf numFmtId="0" fontId="15" fillId="0" borderId="9" xfId="5" applyFont="1" applyFill="1" applyBorder="1" applyAlignment="1">
      <alignment horizontal="center" vertical="center" wrapText="1"/>
    </xf>
    <xf numFmtId="0" fontId="14" fillId="0" borderId="7" xfId="5" quotePrefix="1" applyFont="1" applyFill="1" applyBorder="1" applyAlignment="1">
      <alignment horizontal="center" vertical="center" wrapText="1"/>
    </xf>
    <xf numFmtId="4" fontId="14" fillId="0" borderId="3" xfId="2" applyNumberFormat="1" applyFont="1" applyFill="1" applyBorder="1" applyAlignment="1">
      <alignment horizontal="right" vertical="center" wrapText="1" indent="1"/>
    </xf>
    <xf numFmtId="165" fontId="14" fillId="0" borderId="3" xfId="5" applyNumberFormat="1" applyFont="1" applyFill="1" applyBorder="1"/>
    <xf numFmtId="0" fontId="15" fillId="0" borderId="0" xfId="5" applyFont="1" applyFill="1" applyAlignment="1">
      <alignment horizontal="center"/>
    </xf>
    <xf numFmtId="0" fontId="15" fillId="0" borderId="3" xfId="5" applyFont="1" applyFill="1" applyBorder="1"/>
    <xf numFmtId="4" fontId="15" fillId="0" borderId="3" xfId="5" applyNumberFormat="1" applyFont="1" applyFill="1" applyBorder="1"/>
    <xf numFmtId="0" fontId="13" fillId="0" borderId="6" xfId="5" applyFont="1" applyFill="1" applyBorder="1" applyAlignment="1">
      <alignment horizontal="center"/>
    </xf>
    <xf numFmtId="0" fontId="13" fillId="0" borderId="12" xfId="5" applyFont="1" applyFill="1" applyBorder="1" applyAlignment="1">
      <alignment horizontal="center"/>
    </xf>
    <xf numFmtId="0" fontId="11" fillId="0" borderId="12" xfId="5" applyFont="1" applyFill="1" applyBorder="1" applyAlignment="1">
      <alignment horizontal="center"/>
    </xf>
    <xf numFmtId="165" fontId="11" fillId="0" borderId="3" xfId="5" applyNumberFormat="1" applyFont="1" applyFill="1" applyBorder="1"/>
  </cellXfs>
  <cellStyles count="7">
    <cellStyle name="Normal" xfId="0" builtinId="0"/>
    <cellStyle name="Normal 2" xfId="3" xr:uid="{46464A34-5D52-4A4F-9F28-7F18B369E5D7}"/>
    <cellStyle name="Normal 3" xfId="4" xr:uid="{30316BD5-6029-44C4-B1F7-C171236AB4F2}"/>
    <cellStyle name="Normal 4" xfId="5" xr:uid="{0D1AAE80-D741-483E-A219-AB9A070294FF}"/>
    <cellStyle name="Normal 9" xfId="6" xr:uid="{7C3D5140-97AC-4E7C-B6E6-EBB82A4A5F7F}"/>
    <cellStyle name="Normal_COEFICIENTES DE PARTICIPACIONES 2011" xfId="1" xr:uid="{E3A4D4F9-D596-4B51-B8D4-7A1AA19ABA37}"/>
    <cellStyle name="Normal_PROYECTO RAMO 33 2011 (SEDESORE)" xfId="2" xr:uid="{0086DD57-4843-4C1F-BF20-8FA1F9DB381A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52</xdr:row>
      <xdr:rowOff>66675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89C5880-E8CF-4A19-ACE8-CF30388ABE98}"/>
            </a:ext>
          </a:extLst>
        </xdr:cNvPr>
        <xdr:cNvSpPr txBox="1">
          <a:spLocks noChangeArrowheads="1"/>
        </xdr:cNvSpPr>
      </xdr:nvSpPr>
      <xdr:spPr bwMode="auto">
        <a:xfrm>
          <a:off x="323850" y="734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58550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FE49CDC-0F0E-4761-BC5C-02DCC85320A2}"/>
            </a:ext>
          </a:extLst>
        </xdr:cNvPr>
        <xdr:cNvSpPr txBox="1">
          <a:spLocks noChangeArrowheads="1"/>
        </xdr:cNvSpPr>
      </xdr:nvSpPr>
      <xdr:spPr bwMode="auto">
        <a:xfrm>
          <a:off x="304800" y="7858125"/>
          <a:ext cx="76200" cy="20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58550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3DC1F7D9-3E38-429D-A6BC-384D85674028}"/>
            </a:ext>
          </a:extLst>
        </xdr:cNvPr>
        <xdr:cNvSpPr txBox="1">
          <a:spLocks noChangeArrowheads="1"/>
        </xdr:cNvSpPr>
      </xdr:nvSpPr>
      <xdr:spPr bwMode="auto">
        <a:xfrm>
          <a:off x="304800" y="7858125"/>
          <a:ext cx="76200" cy="20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53</xdr:row>
      <xdr:rowOff>39500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2CF0BA35-9BBE-4186-967C-662BA696484A}"/>
            </a:ext>
          </a:extLst>
        </xdr:cNvPr>
        <xdr:cNvSpPr txBox="1">
          <a:spLocks noChangeArrowheads="1"/>
        </xdr:cNvSpPr>
      </xdr:nvSpPr>
      <xdr:spPr bwMode="auto">
        <a:xfrm>
          <a:off x="304800" y="8686800"/>
          <a:ext cx="76200" cy="20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53</xdr:row>
      <xdr:rowOff>39500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E491648-4CAA-4318-B280-7B5D8D6A90F1}"/>
            </a:ext>
          </a:extLst>
        </xdr:cNvPr>
        <xdr:cNvSpPr txBox="1">
          <a:spLocks noChangeArrowheads="1"/>
        </xdr:cNvSpPr>
      </xdr:nvSpPr>
      <xdr:spPr bwMode="auto">
        <a:xfrm>
          <a:off x="304800" y="8686800"/>
          <a:ext cx="76200" cy="20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53</xdr:row>
      <xdr:rowOff>39500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9A3683F-B52A-4A8B-9BEF-0C3022852E52}"/>
            </a:ext>
          </a:extLst>
        </xdr:cNvPr>
        <xdr:cNvSpPr txBox="1">
          <a:spLocks noChangeArrowheads="1"/>
        </xdr:cNvSpPr>
      </xdr:nvSpPr>
      <xdr:spPr bwMode="auto">
        <a:xfrm>
          <a:off x="180975" y="8505825"/>
          <a:ext cx="76200" cy="20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53</xdr:row>
      <xdr:rowOff>39500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A53DFFB3-A327-48D8-99DE-3D59B44DC9E9}"/>
            </a:ext>
          </a:extLst>
        </xdr:cNvPr>
        <xdr:cNvSpPr txBox="1">
          <a:spLocks noChangeArrowheads="1"/>
        </xdr:cNvSpPr>
      </xdr:nvSpPr>
      <xdr:spPr bwMode="auto">
        <a:xfrm>
          <a:off x="180975" y="8505825"/>
          <a:ext cx="76200" cy="20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53</xdr:row>
      <xdr:rowOff>39500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3E52751-BEEA-4807-A449-ECD9A4B5AF46}"/>
            </a:ext>
          </a:extLst>
        </xdr:cNvPr>
        <xdr:cNvSpPr txBox="1">
          <a:spLocks noChangeArrowheads="1"/>
        </xdr:cNvSpPr>
      </xdr:nvSpPr>
      <xdr:spPr bwMode="auto">
        <a:xfrm>
          <a:off x="180975" y="8505825"/>
          <a:ext cx="76200" cy="20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53</xdr:row>
      <xdr:rowOff>39500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0CDA5E3-3040-469F-BD47-D49FA3F97BE5}"/>
            </a:ext>
          </a:extLst>
        </xdr:cNvPr>
        <xdr:cNvSpPr txBox="1">
          <a:spLocks noChangeArrowheads="1"/>
        </xdr:cNvSpPr>
      </xdr:nvSpPr>
      <xdr:spPr bwMode="auto">
        <a:xfrm>
          <a:off x="180975" y="8505825"/>
          <a:ext cx="76200" cy="20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52</xdr:row>
      <xdr:rowOff>66674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1B0C230-7391-4A63-919F-24497FC18D7A}"/>
            </a:ext>
          </a:extLst>
        </xdr:cNvPr>
        <xdr:cNvSpPr txBox="1">
          <a:spLocks noChangeArrowheads="1"/>
        </xdr:cNvSpPr>
      </xdr:nvSpPr>
      <xdr:spPr bwMode="auto">
        <a:xfrm>
          <a:off x="323850" y="70770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52</xdr:row>
      <xdr:rowOff>66675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955B9C89-FC5A-411A-B24E-E1EBCCD83B5C}"/>
            </a:ext>
          </a:extLst>
        </xdr:cNvPr>
        <xdr:cNvSpPr txBox="1">
          <a:spLocks noChangeArrowheads="1"/>
        </xdr:cNvSpPr>
      </xdr:nvSpPr>
      <xdr:spPr bwMode="auto">
        <a:xfrm>
          <a:off x="200025" y="734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52</xdr:row>
      <xdr:rowOff>66674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E50E675-3B96-43E9-B5B6-8B7B71D02100}"/>
            </a:ext>
          </a:extLst>
        </xdr:cNvPr>
        <xdr:cNvSpPr txBox="1">
          <a:spLocks noChangeArrowheads="1"/>
        </xdr:cNvSpPr>
      </xdr:nvSpPr>
      <xdr:spPr bwMode="auto">
        <a:xfrm>
          <a:off x="323850" y="7124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52</xdr:row>
      <xdr:rowOff>66674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C0D6D377-E91F-454F-BA39-DF9C3E100C59}"/>
            </a:ext>
          </a:extLst>
        </xdr:cNvPr>
        <xdr:cNvSpPr txBox="1">
          <a:spLocks noChangeArrowheads="1"/>
        </xdr:cNvSpPr>
      </xdr:nvSpPr>
      <xdr:spPr bwMode="auto">
        <a:xfrm>
          <a:off x="200025" y="734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</xdr:col>
      <xdr:colOff>76200</xdr:colOff>
      <xdr:row>54</xdr:row>
      <xdr:rowOff>76521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2EB2D0F5-1356-43E1-9BE3-D230DEED71CE}"/>
            </a:ext>
          </a:extLst>
        </xdr:cNvPr>
        <xdr:cNvSpPr txBox="1">
          <a:spLocks noChangeArrowheads="1"/>
        </xdr:cNvSpPr>
      </xdr:nvSpPr>
      <xdr:spPr bwMode="auto">
        <a:xfrm>
          <a:off x="304800" y="8686800"/>
          <a:ext cx="76200" cy="20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76200</xdr:colOff>
      <xdr:row>54</xdr:row>
      <xdr:rowOff>76521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3FD1EAD-F30D-4924-9C07-0F36DE42C3BD}"/>
            </a:ext>
          </a:extLst>
        </xdr:cNvPr>
        <xdr:cNvSpPr txBox="1">
          <a:spLocks noChangeArrowheads="1"/>
        </xdr:cNvSpPr>
      </xdr:nvSpPr>
      <xdr:spPr bwMode="auto">
        <a:xfrm>
          <a:off x="304800" y="8686800"/>
          <a:ext cx="76200" cy="20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52</xdr:row>
      <xdr:rowOff>38100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36943D75-04F9-428A-BC45-078CCF48AEDE}"/>
            </a:ext>
          </a:extLst>
        </xdr:cNvPr>
        <xdr:cNvSpPr txBox="1">
          <a:spLocks noChangeArrowheads="1"/>
        </xdr:cNvSpPr>
      </xdr:nvSpPr>
      <xdr:spPr bwMode="auto">
        <a:xfrm>
          <a:off x="323850" y="7115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52</xdr:row>
      <xdr:rowOff>38100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1838CACF-4787-4CDC-AB22-1B7D572346F9}"/>
            </a:ext>
          </a:extLst>
        </xdr:cNvPr>
        <xdr:cNvSpPr txBox="1">
          <a:spLocks noChangeArrowheads="1"/>
        </xdr:cNvSpPr>
      </xdr:nvSpPr>
      <xdr:spPr bwMode="auto">
        <a:xfrm>
          <a:off x="323850" y="7115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53</xdr:row>
      <xdr:rowOff>38100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2E8D91A-B95A-41D9-AE0B-4E466E146822}"/>
            </a:ext>
          </a:extLst>
        </xdr:cNvPr>
        <xdr:cNvSpPr txBox="1">
          <a:spLocks noChangeArrowheads="1"/>
        </xdr:cNvSpPr>
      </xdr:nvSpPr>
      <xdr:spPr bwMode="auto">
        <a:xfrm>
          <a:off x="552450" y="8448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53</xdr:row>
      <xdr:rowOff>38100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159D90BA-5F78-4A63-9BCA-80CEBD65AA35}"/>
            </a:ext>
          </a:extLst>
        </xdr:cNvPr>
        <xdr:cNvSpPr txBox="1">
          <a:spLocks noChangeArrowheads="1"/>
        </xdr:cNvSpPr>
      </xdr:nvSpPr>
      <xdr:spPr bwMode="auto">
        <a:xfrm>
          <a:off x="552450" y="8448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53</xdr:row>
      <xdr:rowOff>38100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DE10679F-AF03-4384-A545-4CEC43D76254}"/>
            </a:ext>
          </a:extLst>
        </xdr:cNvPr>
        <xdr:cNvSpPr txBox="1">
          <a:spLocks noChangeArrowheads="1"/>
        </xdr:cNvSpPr>
      </xdr:nvSpPr>
      <xdr:spPr bwMode="auto">
        <a:xfrm>
          <a:off x="552450" y="8448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53</xdr:row>
      <xdr:rowOff>38100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30B3C79A-60BB-4DDB-A63A-7009356FB81D}"/>
            </a:ext>
          </a:extLst>
        </xdr:cNvPr>
        <xdr:cNvSpPr txBox="1">
          <a:spLocks noChangeArrowheads="1"/>
        </xdr:cNvSpPr>
      </xdr:nvSpPr>
      <xdr:spPr bwMode="auto">
        <a:xfrm>
          <a:off x="552450" y="8448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53</xdr:row>
      <xdr:rowOff>38100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17E7DCD8-ADEF-4523-9CBD-152C1D4CA941}"/>
            </a:ext>
          </a:extLst>
        </xdr:cNvPr>
        <xdr:cNvSpPr txBox="1">
          <a:spLocks noChangeArrowheads="1"/>
        </xdr:cNvSpPr>
      </xdr:nvSpPr>
      <xdr:spPr bwMode="auto">
        <a:xfrm>
          <a:off x="552450" y="8448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76200</xdr:colOff>
      <xdr:row>53</xdr:row>
      <xdr:rowOff>38100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749B0D4-4545-4B4E-B108-64A647EB97A9}"/>
            </a:ext>
          </a:extLst>
        </xdr:cNvPr>
        <xdr:cNvSpPr txBox="1">
          <a:spLocks noChangeArrowheads="1"/>
        </xdr:cNvSpPr>
      </xdr:nvSpPr>
      <xdr:spPr bwMode="auto">
        <a:xfrm>
          <a:off x="552450" y="8448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58550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73E808D0-76DF-48D4-BE05-92372974221D}"/>
            </a:ext>
          </a:extLst>
        </xdr:cNvPr>
        <xdr:cNvSpPr txBox="1">
          <a:spLocks noChangeArrowheads="1"/>
        </xdr:cNvSpPr>
      </xdr:nvSpPr>
      <xdr:spPr bwMode="auto">
        <a:xfrm>
          <a:off x="228600" y="858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</xdr:colOff>
      <xdr:row>54</xdr:row>
      <xdr:rowOff>58550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64A9E93-43C8-43AA-8528-474B706CFE74}"/>
            </a:ext>
          </a:extLst>
        </xdr:cNvPr>
        <xdr:cNvSpPr txBox="1">
          <a:spLocks noChangeArrowheads="1"/>
        </xdr:cNvSpPr>
      </xdr:nvSpPr>
      <xdr:spPr bwMode="auto">
        <a:xfrm>
          <a:off x="228600" y="858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rma.tapia.sefin\Documents\2024\COEFICIENTES%202024_Definitivo.xlsx" TargetMode="External"/><Relationship Id="rId1" Type="http://schemas.openxmlformats.org/officeDocument/2006/relationships/externalLinkPath" Target="COEFICIENTES%202024_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1i,t (componente poblacional) "/>
      <sheetName val="C2i,t Eficiencia Recaudatoria"/>
      <sheetName val="C3i,t Carencia Municipal"/>
      <sheetName val="C4i,t Componente Compensatorio"/>
      <sheetName val="Coeficiente art. 22"/>
      <sheetName val="COEFICIENTE EXCEDENTE FFM art23"/>
      <sheetName val="COEFICIENTE IEPS GAS art. 24 "/>
    </sheetNames>
    <sheetDataSet>
      <sheetData sheetId="0">
        <row r="8">
          <cell r="E8">
            <v>6.7229927841389245E-3</v>
          </cell>
        </row>
        <row r="9">
          <cell r="E9">
            <v>2.7584325300158918E-3</v>
          </cell>
        </row>
        <row r="10">
          <cell r="E10">
            <v>1.7134879732696017E-2</v>
          </cell>
        </row>
        <row r="11">
          <cell r="E11">
            <v>1.4219126195187891E-3</v>
          </cell>
        </row>
        <row r="12">
          <cell r="E12">
            <v>1.1531204657268744E-2</v>
          </cell>
        </row>
        <row r="13">
          <cell r="E13">
            <v>6.4902002122416294E-3</v>
          </cell>
        </row>
        <row r="14">
          <cell r="E14">
            <v>3.3940944386669524E-3</v>
          </cell>
        </row>
        <row r="15">
          <cell r="E15">
            <v>7.0298396140674744E-3</v>
          </cell>
        </row>
        <row r="16">
          <cell r="E16">
            <v>7.8217595504304176E-3</v>
          </cell>
        </row>
        <row r="17">
          <cell r="E17">
            <v>1.789349296927457E-3</v>
          </cell>
        </row>
        <row r="18">
          <cell r="E18">
            <v>1.0743182313433762E-2</v>
          </cell>
        </row>
        <row r="19">
          <cell r="E19">
            <v>1.7045235104552921E-2</v>
          </cell>
        </row>
        <row r="20">
          <cell r="E20">
            <v>6.3555915393896018E-2</v>
          </cell>
        </row>
        <row r="21">
          <cell r="E21">
            <v>5.5487544534423717E-3</v>
          </cell>
        </row>
        <row r="22">
          <cell r="E22">
            <v>7.7292803095397123E-3</v>
          </cell>
        </row>
        <row r="23">
          <cell r="E23">
            <v>1.4491603345551695E-2</v>
          </cell>
        </row>
        <row r="24">
          <cell r="E24">
            <v>8.9003297008952067E-3</v>
          </cell>
        </row>
        <row r="25">
          <cell r="E25">
            <v>5.4332439839773518E-3</v>
          </cell>
        </row>
        <row r="26">
          <cell r="E26">
            <v>1.9321429140882025E-3</v>
          </cell>
        </row>
        <row r="27">
          <cell r="E27">
            <v>3.6211823524096867E-2</v>
          </cell>
        </row>
        <row r="28">
          <cell r="E28">
            <v>2.0717121592485441E-2</v>
          </cell>
        </row>
        <row r="29">
          <cell r="E29">
            <v>6.7449610329328854E-3</v>
          </cell>
        </row>
        <row r="30">
          <cell r="E30">
            <v>5.4215512063934693E-3</v>
          </cell>
        </row>
        <row r="31">
          <cell r="E31">
            <v>3.4703809542369485E-2</v>
          </cell>
        </row>
        <row r="32">
          <cell r="E32">
            <v>1.1022037342479684E-2</v>
          </cell>
        </row>
        <row r="33">
          <cell r="E33">
            <v>3.3242920997571092E-3</v>
          </cell>
        </row>
        <row r="34">
          <cell r="E34">
            <v>3.6194461521017766E-3</v>
          </cell>
        </row>
        <row r="35">
          <cell r="E35">
            <v>0.32311325518069772</v>
          </cell>
        </row>
        <row r="36">
          <cell r="E36">
            <v>6.5437035278527273E-3</v>
          </cell>
        </row>
        <row r="37">
          <cell r="E37">
            <v>1.693326790102241E-3</v>
          </cell>
        </row>
        <row r="38">
          <cell r="E38">
            <v>5.2954109391249197E-3</v>
          </cell>
        </row>
        <row r="39">
          <cell r="E39">
            <v>4.3096743561442889E-3</v>
          </cell>
        </row>
        <row r="40">
          <cell r="E40">
            <v>1.4130544546825144E-2</v>
          </cell>
        </row>
        <row r="41">
          <cell r="E41">
            <v>3.8214123103688363E-3</v>
          </cell>
        </row>
        <row r="42">
          <cell r="E42">
            <v>0.11766194054045435</v>
          </cell>
        </row>
        <row r="43">
          <cell r="E43">
            <v>1.0340667303273446E-2</v>
          </cell>
        </row>
        <row r="44">
          <cell r="E44">
            <v>3.3674136461800938E-2</v>
          </cell>
        </row>
        <row r="45">
          <cell r="E45">
            <v>5.083877962834684E-3</v>
          </cell>
        </row>
        <row r="46">
          <cell r="E46">
            <v>4.8199046507137024E-3</v>
          </cell>
        </row>
        <row r="47">
          <cell r="E47">
            <v>1.3098745506695887E-2</v>
          </cell>
        </row>
        <row r="48">
          <cell r="E48">
            <v>7.1928298470549257E-3</v>
          </cell>
        </row>
        <row r="49">
          <cell r="E49">
            <v>6.4515786135554724E-3</v>
          </cell>
        </row>
        <row r="50">
          <cell r="E50">
            <v>4.7649840287288005E-3</v>
          </cell>
        </row>
        <row r="51">
          <cell r="E51">
            <v>2.8225656434305193E-3</v>
          </cell>
        </row>
        <row r="52">
          <cell r="E52">
            <v>2.6776460667090676E-3</v>
          </cell>
        </row>
        <row r="53">
          <cell r="E53">
            <v>5.0271857078825269E-3</v>
          </cell>
        </row>
        <row r="54">
          <cell r="E54">
            <v>6.1149683497770399E-3</v>
          </cell>
        </row>
        <row r="55">
          <cell r="E55">
            <v>6.4508699603685708E-3</v>
          </cell>
        </row>
        <row r="56">
          <cell r="E56">
            <v>3.2870878074447562E-3</v>
          </cell>
        </row>
        <row r="57">
          <cell r="E57">
            <v>5.4771804815652728E-3</v>
          </cell>
        </row>
        <row r="58">
          <cell r="E58">
            <v>1.8772222921033003E-3</v>
          </cell>
        </row>
        <row r="59">
          <cell r="E59">
            <v>1.3602243595989731E-2</v>
          </cell>
        </row>
        <row r="60">
          <cell r="E60">
            <v>1.8748128712678336E-2</v>
          </cell>
        </row>
        <row r="61">
          <cell r="E61">
            <v>9.7035880882485812E-3</v>
          </cell>
        </row>
        <row r="62">
          <cell r="E62">
            <v>3.650981218918914E-3</v>
          </cell>
        </row>
        <row r="63">
          <cell r="E63">
            <v>1.7624559084845275E-2</v>
          </cell>
        </row>
        <row r="64">
          <cell r="E64">
            <v>7.4263310721391232E-3</v>
          </cell>
        </row>
        <row r="65">
          <cell r="E65">
            <v>1.0274053903704661E-2</v>
          </cell>
        </row>
      </sheetData>
      <sheetData sheetId="1">
        <row r="11">
          <cell r="K11">
            <v>1.2819356021134213E-2</v>
          </cell>
        </row>
        <row r="12">
          <cell r="K12">
            <v>1.8840648718032208E-2</v>
          </cell>
        </row>
        <row r="13">
          <cell r="K13">
            <v>1.6496972835417508E-2</v>
          </cell>
        </row>
        <row r="14">
          <cell r="K14">
            <v>9.6143241200184765E-3</v>
          </cell>
        </row>
        <row r="15">
          <cell r="K15">
            <v>2.0594558940656118E-2</v>
          </cell>
        </row>
        <row r="16">
          <cell r="K16">
            <v>1.7808222709457245E-2</v>
          </cell>
        </row>
        <row r="17">
          <cell r="K17">
            <v>1.8707723510111414E-2</v>
          </cell>
        </row>
        <row r="18">
          <cell r="K18">
            <v>1.5759034131878607E-2</v>
          </cell>
        </row>
        <row r="19">
          <cell r="K19">
            <v>1.6954045238708786E-2</v>
          </cell>
        </row>
        <row r="20">
          <cell r="K20">
            <v>1.2001088294438409E-2</v>
          </cell>
        </row>
        <row r="21">
          <cell r="K21">
            <v>1.7981310014512909E-2</v>
          </cell>
        </row>
        <row r="22">
          <cell r="K22">
            <v>1.6331712633993758E-2</v>
          </cell>
        </row>
        <row r="23">
          <cell r="K23">
            <v>1.6574677913436135E-2</v>
          </cell>
        </row>
        <row r="24">
          <cell r="K24">
            <v>2.0429003245831964E-2</v>
          </cell>
        </row>
        <row r="25">
          <cell r="K25">
            <v>1.736652298995563E-2</v>
          </cell>
        </row>
        <row r="26">
          <cell r="K26">
            <v>1.6503939285404175E-2</v>
          </cell>
        </row>
        <row r="27">
          <cell r="K27">
            <v>1.8192158419023403E-2</v>
          </cell>
        </row>
        <row r="28">
          <cell r="K28">
            <v>2.0451591925173308E-2</v>
          </cell>
        </row>
        <row r="29">
          <cell r="K29">
            <v>1.8586510109906394E-2</v>
          </cell>
        </row>
        <row r="30">
          <cell r="K30">
            <v>1.5803586406077236E-2</v>
          </cell>
        </row>
        <row r="31">
          <cell r="K31">
            <v>2.9322726690338651E-2</v>
          </cell>
        </row>
        <row r="32">
          <cell r="K32">
            <v>1.8016271173742493E-2</v>
          </cell>
        </row>
        <row r="33">
          <cell r="K33">
            <v>1.3798232390512352E-2</v>
          </cell>
        </row>
        <row r="34">
          <cell r="K34">
            <v>1.5629719050477019E-2</v>
          </cell>
        </row>
        <row r="35">
          <cell r="K35">
            <v>2.0062770402384435E-2</v>
          </cell>
        </row>
        <row r="36">
          <cell r="K36">
            <v>2.5029178222138633E-2</v>
          </cell>
        </row>
        <row r="37">
          <cell r="K37">
            <v>1.5633134908975398E-2</v>
          </cell>
        </row>
        <row r="38">
          <cell r="K38">
            <v>1.6796550151024641E-2</v>
          </cell>
        </row>
        <row r="39">
          <cell r="K39">
            <v>2.0262663938958193E-2</v>
          </cell>
        </row>
        <row r="40">
          <cell r="K40">
            <v>2.1854020809643507E-2</v>
          </cell>
        </row>
        <row r="41">
          <cell r="K41">
            <v>1.6165348242685281E-2</v>
          </cell>
        </row>
        <row r="42">
          <cell r="K42">
            <v>2.2188112433507767E-2</v>
          </cell>
        </row>
        <row r="43">
          <cell r="K43">
            <v>1.6293664687344517E-2</v>
          </cell>
        </row>
        <row r="44">
          <cell r="K44">
            <v>1.6566811288945847E-2</v>
          </cell>
        </row>
        <row r="45">
          <cell r="K45">
            <v>1.4135683522852766E-2</v>
          </cell>
        </row>
        <row r="46">
          <cell r="K46">
            <v>1.6562179903381675E-2</v>
          </cell>
        </row>
        <row r="47">
          <cell r="K47">
            <v>1.62934548282791E-2</v>
          </cell>
        </row>
        <row r="48">
          <cell r="K48">
            <v>1.9294160587273245E-2</v>
          </cell>
        </row>
        <row r="49">
          <cell r="K49">
            <v>1.5558520588538294E-2</v>
          </cell>
        </row>
        <row r="50">
          <cell r="K50">
            <v>1.5453255421711594E-2</v>
          </cell>
        </row>
        <row r="51">
          <cell r="K51">
            <v>2.1480556604283496E-2</v>
          </cell>
        </row>
        <row r="52">
          <cell r="K52">
            <v>1.2868750721485646E-2</v>
          </cell>
        </row>
        <row r="53">
          <cell r="K53">
            <v>1.5610673904363792E-2</v>
          </cell>
        </row>
        <row r="54">
          <cell r="K54">
            <v>2.2850330717273899E-2</v>
          </cell>
        </row>
        <row r="55">
          <cell r="K55">
            <v>1.7357427651107645E-2</v>
          </cell>
        </row>
        <row r="56">
          <cell r="K56">
            <v>1.9474257221808726E-2</v>
          </cell>
        </row>
        <row r="57">
          <cell r="K57">
            <v>1.482179342149254E-2</v>
          </cell>
        </row>
        <row r="58">
          <cell r="K58">
            <v>1.2679840936681791E-2</v>
          </cell>
        </row>
        <row r="59">
          <cell r="K59">
            <v>1.1908903475537859E-2</v>
          </cell>
        </row>
        <row r="60">
          <cell r="K60">
            <v>2.2175863167240354E-2</v>
          </cell>
        </row>
        <row r="61">
          <cell r="K61">
            <v>1.5092961518121088E-2</v>
          </cell>
        </row>
        <row r="62">
          <cell r="K62">
            <v>1.7352079766792605E-2</v>
          </cell>
        </row>
        <row r="63">
          <cell r="K63">
            <v>2.2461428288491882E-2</v>
          </cell>
        </row>
        <row r="64">
          <cell r="K64">
            <v>1.7745851520527614E-2</v>
          </cell>
        </row>
        <row r="65">
          <cell r="K65">
            <v>1.5311250269761791E-2</v>
          </cell>
        </row>
        <row r="66">
          <cell r="K66">
            <v>1.4013850228834687E-2</v>
          </cell>
        </row>
        <row r="67">
          <cell r="K67">
            <v>1.0289602965898675E-2</v>
          </cell>
        </row>
        <row r="68">
          <cell r="K68">
            <v>1.3771130914412634E-2</v>
          </cell>
        </row>
      </sheetData>
      <sheetData sheetId="2">
        <row r="12">
          <cell r="J12">
            <v>8.9101717606098474E-3</v>
          </cell>
        </row>
        <row r="13">
          <cell r="J13">
            <v>6.2483414472295912E-3</v>
          </cell>
        </row>
        <row r="14">
          <cell r="J14">
            <v>4.9311564811608179E-2</v>
          </cell>
        </row>
        <row r="15">
          <cell r="J15">
            <v>2.0363170528550265E-3</v>
          </cell>
        </row>
        <row r="16">
          <cell r="J16">
            <v>2.5430583478451368E-2</v>
          </cell>
        </row>
        <row r="17">
          <cell r="J17">
            <v>6.1808685371742018E-3</v>
          </cell>
        </row>
        <row r="18">
          <cell r="J18">
            <v>4.509555857565367E-3</v>
          </cell>
        </row>
        <row r="19">
          <cell r="J19">
            <v>5.8764074710751435E-3</v>
          </cell>
        </row>
        <row r="20">
          <cell r="J20">
            <v>9.0253123050964452E-3</v>
          </cell>
        </row>
        <row r="21">
          <cell r="J21">
            <v>9.6104234098305663E-4</v>
          </cell>
        </row>
        <row r="22">
          <cell r="J22">
            <v>1.9392422453369352E-2</v>
          </cell>
        </row>
        <row r="23">
          <cell r="J23">
            <v>1.5658585084697973E-2</v>
          </cell>
        </row>
        <row r="24">
          <cell r="J24">
            <v>6.2831854443349933E-2</v>
          </cell>
        </row>
        <row r="25">
          <cell r="J25">
            <v>1.2598432467196568E-2</v>
          </cell>
        </row>
        <row r="26">
          <cell r="J26">
            <v>9.1423211604218391E-3</v>
          </cell>
        </row>
        <row r="27">
          <cell r="J27">
            <v>2.0441978104335456E-2</v>
          </cell>
        </row>
        <row r="28">
          <cell r="J28">
            <v>2.4345155534691552E-2</v>
          </cell>
        </row>
        <row r="29">
          <cell r="J29">
            <v>1.2479964217203904E-2</v>
          </cell>
        </row>
        <row r="30">
          <cell r="J30">
            <v>3.7819881193880099E-3</v>
          </cell>
        </row>
        <row r="31">
          <cell r="J31">
            <v>2.29326028083928E-2</v>
          </cell>
        </row>
        <row r="32">
          <cell r="J32">
            <v>2.6063227253932723E-2</v>
          </cell>
        </row>
        <row r="33">
          <cell r="J33">
            <v>8.4296567828300011E-3</v>
          </cell>
        </row>
        <row r="34">
          <cell r="J34">
            <v>9.3467727727541989E-3</v>
          </cell>
        </row>
        <row r="35">
          <cell r="J35">
            <v>4.3381660021284171E-2</v>
          </cell>
        </row>
        <row r="36">
          <cell r="J36">
            <v>9.2491613213789344E-3</v>
          </cell>
        </row>
        <row r="37">
          <cell r="J37">
            <v>8.513184169963408E-3</v>
          </cell>
        </row>
        <row r="38">
          <cell r="J38">
            <v>3.9927946606785076E-3</v>
          </cell>
        </row>
        <row r="39">
          <cell r="J39">
            <v>0.10587650776140056</v>
          </cell>
        </row>
        <row r="40">
          <cell r="J40">
            <v>1.6073425732452049E-2</v>
          </cell>
        </row>
        <row r="41">
          <cell r="J41">
            <v>2.1283708979956593E-3</v>
          </cell>
        </row>
        <row r="42">
          <cell r="J42">
            <v>1.1227258068892815E-2</v>
          </cell>
        </row>
        <row r="43">
          <cell r="J43">
            <v>1.1561311839233153E-2</v>
          </cell>
        </row>
        <row r="44">
          <cell r="J44">
            <v>1.8555870656936365E-2</v>
          </cell>
        </row>
        <row r="45">
          <cell r="J45">
            <v>5.2222720171044516E-3</v>
          </cell>
        </row>
        <row r="46">
          <cell r="J46">
            <v>4.2672994688288897E-2</v>
          </cell>
        </row>
        <row r="47">
          <cell r="J47">
            <v>2.0805350671437003E-2</v>
          </cell>
        </row>
        <row r="48">
          <cell r="J48">
            <v>7.5539726418531017E-2</v>
          </cell>
        </row>
        <row r="49">
          <cell r="J49">
            <v>1.2249373906410762E-2</v>
          </cell>
        </row>
        <row r="50">
          <cell r="J50">
            <v>1.0704236650626737E-2</v>
          </cell>
        </row>
        <row r="51">
          <cell r="J51">
            <v>2.545121332616403E-2</v>
          </cell>
        </row>
        <row r="52">
          <cell r="J52">
            <v>1.6570244099424595E-2</v>
          </cell>
        </row>
        <row r="53">
          <cell r="J53">
            <v>1.5441952942995423E-2</v>
          </cell>
        </row>
        <row r="54">
          <cell r="J54">
            <v>9.3734952609988865E-3</v>
          </cell>
        </row>
        <row r="55">
          <cell r="J55">
            <v>4.095942060297242E-3</v>
          </cell>
        </row>
        <row r="56">
          <cell r="J56">
            <v>3.2178036646214074E-3</v>
          </cell>
        </row>
        <row r="57">
          <cell r="J57">
            <v>6.3771429905838464E-3</v>
          </cell>
        </row>
        <row r="58">
          <cell r="J58">
            <v>7.2897267242282536E-3</v>
          </cell>
        </row>
        <row r="59">
          <cell r="J59">
            <v>9.4556509781909617E-3</v>
          </cell>
        </row>
        <row r="60">
          <cell r="J60">
            <v>6.0638752956801434E-3</v>
          </cell>
        </row>
        <row r="61">
          <cell r="J61">
            <v>7.0270482602260136E-3</v>
          </cell>
        </row>
        <row r="62">
          <cell r="J62">
            <v>1.2139632678074019E-3</v>
          </cell>
        </row>
        <row r="63">
          <cell r="J63">
            <v>1.602356726268812E-2</v>
          </cell>
        </row>
        <row r="64">
          <cell r="J64">
            <v>1.8954816482176378E-2</v>
          </cell>
        </row>
        <row r="65">
          <cell r="J65">
            <v>1.0850423568257057E-2</v>
          </cell>
        </row>
        <row r="66">
          <cell r="J66">
            <v>6.8063520304598689E-3</v>
          </cell>
        </row>
        <row r="67">
          <cell r="J67">
            <v>4.0840224229578982E-2</v>
          </cell>
        </row>
        <row r="68">
          <cell r="J68">
            <v>8.6016036123991273E-3</v>
          </cell>
        </row>
        <row r="69">
          <cell r="J69">
            <v>2.2656328195395217E-2</v>
          </cell>
        </row>
      </sheetData>
      <sheetData sheetId="3">
        <row r="15">
          <cell r="H15">
            <v>2.1294051349740356E-2</v>
          </cell>
        </row>
        <row r="16">
          <cell r="H16">
            <v>2.1756750726601277E-2</v>
          </cell>
        </row>
        <row r="17">
          <cell r="H17">
            <v>7.3046114218532406E-3</v>
          </cell>
        </row>
        <row r="18">
          <cell r="H18">
            <v>4.6346677442019604E-2</v>
          </cell>
        </row>
        <row r="19">
          <cell r="H19">
            <v>1.0526544242904749E-2</v>
          </cell>
        </row>
        <row r="20">
          <cell r="H20">
            <v>1.9878068188592231E-2</v>
          </cell>
        </row>
        <row r="21">
          <cell r="H21">
            <v>2.2767311389802283E-2</v>
          </cell>
        </row>
        <row r="22">
          <cell r="H22">
            <v>2.1136001749729745E-2</v>
          </cell>
        </row>
        <row r="23">
          <cell r="H23">
            <v>1.7924538773979724E-2</v>
          </cell>
        </row>
        <row r="24">
          <cell r="H24">
            <v>4.1071772916209455E-2</v>
          </cell>
        </row>
        <row r="25">
          <cell r="H25">
            <v>1.2591610179352503E-2</v>
          </cell>
        </row>
        <row r="26">
          <cell r="H26">
            <v>1.2355722454233256E-2</v>
          </cell>
        </row>
        <row r="27">
          <cell r="H27">
            <v>4.237962090688707E-3</v>
          </cell>
        </row>
        <row r="28">
          <cell r="H28">
            <v>1.5705787205654555E-2</v>
          </cell>
        </row>
        <row r="29">
          <cell r="H29">
            <v>1.7695754178028981E-2</v>
          </cell>
        </row>
        <row r="30">
          <cell r="H30">
            <v>1.177874487919804E-2</v>
          </cell>
        </row>
        <row r="31">
          <cell r="H31">
            <v>1.177871673181036E-2</v>
          </cell>
        </row>
        <row r="32">
          <cell r="H32">
            <v>1.5792326089645283E-2</v>
          </cell>
        </row>
        <row r="33">
          <cell r="H33">
            <v>2.4932240692112036E-2</v>
          </cell>
        </row>
        <row r="34">
          <cell r="H34">
            <v>8.0838625578085032E-3</v>
          </cell>
        </row>
        <row r="35">
          <cell r="H35">
            <v>7.9611688448363496E-3</v>
          </cell>
        </row>
        <row r="36">
          <cell r="H36">
            <v>1.8254088769692953E-2</v>
          </cell>
        </row>
        <row r="37">
          <cell r="H37">
            <v>2.1209046905035354E-2</v>
          </cell>
        </row>
        <row r="38">
          <cell r="H38">
            <v>6.4650078916674231E-3</v>
          </cell>
        </row>
        <row r="39">
          <cell r="H39">
            <v>1.5021319448239713E-2</v>
          </cell>
        </row>
        <row r="40">
          <cell r="H40">
            <v>1.6434076872726359E-2</v>
          </cell>
        </row>
        <row r="41">
          <cell r="H41">
            <v>2.606408436721519E-2</v>
          </cell>
        </row>
        <row r="42">
          <cell r="H42">
            <v>1.3591028171223644E-3</v>
          </cell>
        </row>
        <row r="43">
          <cell r="H43">
            <v>1.4129485912956076E-2</v>
          </cell>
        </row>
        <row r="44">
          <cell r="H44">
            <v>2.3596980704269355E-2</v>
          </cell>
        </row>
        <row r="45">
          <cell r="H45">
            <v>1.8534909270045294E-2</v>
          </cell>
        </row>
        <row r="46">
          <cell r="H46">
            <v>1.5919174541344158E-2</v>
          </cell>
        </row>
        <row r="47">
          <cell r="H47">
            <v>1.2369711019386713E-2</v>
          </cell>
        </row>
        <row r="48">
          <cell r="H48">
            <v>2.3657075717465892E-2</v>
          </cell>
        </row>
        <row r="49">
          <cell r="H49">
            <v>3.4726158380974591E-3</v>
          </cell>
        </row>
        <row r="50">
          <cell r="H50">
            <v>1.2699482707513345E-2</v>
          </cell>
        </row>
        <row r="51">
          <cell r="H51">
            <v>4.8273634161005346E-3</v>
          </cell>
        </row>
        <row r="52">
          <cell r="H52">
            <v>1.6541420573421572E-2</v>
          </cell>
        </row>
        <row r="53">
          <cell r="H53">
            <v>1.9492199094979751E-2</v>
          </cell>
        </row>
        <row r="54">
          <cell r="H54">
            <v>1.1219136533306764E-2</v>
          </cell>
        </row>
        <row r="55">
          <cell r="H55">
            <v>1.3391264727963748E-2</v>
          </cell>
        </row>
        <row r="56">
          <cell r="H56">
            <v>1.7428931423822402E-2</v>
          </cell>
        </row>
        <row r="57">
          <cell r="H57">
            <v>2.0365938822076737E-2</v>
          </cell>
        </row>
        <row r="58">
          <cell r="H58">
            <v>2.0352471446518385E-2</v>
          </cell>
        </row>
        <row r="59">
          <cell r="H59">
            <v>2.6055675777013405E-2</v>
          </cell>
        </row>
        <row r="60">
          <cell r="H60">
            <v>1.9621022657052362E-2</v>
          </cell>
        </row>
        <row r="61">
          <cell r="H61">
            <v>2.1464569850978551E-2</v>
          </cell>
        </row>
        <row r="62">
          <cell r="H62">
            <v>2.1194352628838717E-2</v>
          </cell>
        </row>
        <row r="63">
          <cell r="H63">
            <v>2.8498270754320269E-2</v>
          </cell>
        </row>
        <row r="64">
          <cell r="H64">
            <v>1.7470237263173774E-2</v>
          </cell>
        </row>
        <row r="65">
          <cell r="H65">
            <v>3.3318551118155258E-2</v>
          </cell>
        </row>
        <row r="66">
          <cell r="H66">
            <v>1.2896905882593325E-2</v>
          </cell>
        </row>
        <row r="67">
          <cell r="H67">
            <v>1.0070235903431448E-2</v>
          </cell>
        </row>
        <row r="68">
          <cell r="H68">
            <v>1.5819101785271364E-2</v>
          </cell>
        </row>
        <row r="69">
          <cell r="H69">
            <v>2.3511941721958588E-2</v>
          </cell>
        </row>
        <row r="70">
          <cell r="H70">
            <v>8.3592833410392857E-3</v>
          </cell>
        </row>
        <row r="71">
          <cell r="H71">
            <v>2.3021509155108859E-2</v>
          </cell>
        </row>
        <row r="72">
          <cell r="H72">
            <v>1.2973229235295973E-2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CDE16-433F-4B26-B5A1-0DB9E161A9F3}">
  <sheetPr>
    <pageSetUpPr fitToPage="1"/>
  </sheetPr>
  <dimension ref="A1:J68"/>
  <sheetViews>
    <sheetView zoomScale="118" zoomScaleNormal="118" workbookViewId="0">
      <selection activeCell="A4" sqref="A4:H68"/>
    </sheetView>
  </sheetViews>
  <sheetFormatPr baseColWidth="10" defaultRowHeight="9" x14ac:dyDescent="0.15"/>
  <cols>
    <col min="1" max="1" width="3" style="96" customWidth="1"/>
    <col min="2" max="2" width="19.5703125" style="79" customWidth="1"/>
    <col min="3" max="3" width="12.7109375" style="79" customWidth="1"/>
    <col min="4" max="4" width="12.5703125" style="79" customWidth="1"/>
    <col min="5" max="5" width="12.28515625" style="79" customWidth="1"/>
    <col min="6" max="6" width="11.85546875" style="79" customWidth="1"/>
    <col min="7" max="7" width="12.5703125" style="79" customWidth="1"/>
    <col min="8" max="8" width="11.28515625" style="79" customWidth="1"/>
    <col min="9" max="16384" width="11.42578125" style="79"/>
  </cols>
  <sheetData>
    <row r="1" spans="1:10" x14ac:dyDescent="0.15">
      <c r="A1" s="198" t="s">
        <v>0</v>
      </c>
      <c r="B1" s="198"/>
      <c r="C1" s="198"/>
      <c r="D1" s="198"/>
      <c r="E1" s="198"/>
      <c r="F1" s="198"/>
      <c r="G1" s="198"/>
      <c r="H1" s="198"/>
    </row>
    <row r="2" spans="1:10" x14ac:dyDescent="0.15">
      <c r="A2" s="198" t="s">
        <v>69</v>
      </c>
      <c r="B2" s="198"/>
      <c r="C2" s="198"/>
      <c r="D2" s="198"/>
      <c r="E2" s="198"/>
      <c r="F2" s="198"/>
      <c r="G2" s="198"/>
      <c r="H2" s="198"/>
    </row>
    <row r="3" spans="1:10" x14ac:dyDescent="0.15">
      <c r="A3" s="198"/>
      <c r="B3" s="198"/>
    </row>
    <row r="4" spans="1:10" s="81" customFormat="1" ht="35.25" customHeight="1" x14ac:dyDescent="0.15">
      <c r="A4" s="200" t="s">
        <v>1</v>
      </c>
      <c r="B4" s="201"/>
      <c r="C4" s="199" t="s">
        <v>2</v>
      </c>
      <c r="D4" s="199"/>
      <c r="E4" s="199" t="s">
        <v>3</v>
      </c>
      <c r="F4" s="199"/>
      <c r="G4" s="199" t="s">
        <v>4</v>
      </c>
      <c r="H4" s="199"/>
    </row>
    <row r="5" spans="1:10" s="81" customFormat="1" ht="33" customHeight="1" x14ac:dyDescent="0.15">
      <c r="A5" s="202"/>
      <c r="B5" s="203"/>
      <c r="C5" s="82" t="s">
        <v>5</v>
      </c>
      <c r="D5" s="80" t="s">
        <v>76</v>
      </c>
      <c r="E5" s="82" t="s">
        <v>5</v>
      </c>
      <c r="F5" s="80" t="s">
        <v>76</v>
      </c>
      <c r="G5" s="82" t="s">
        <v>5</v>
      </c>
      <c r="H5" s="80" t="s">
        <v>76</v>
      </c>
    </row>
    <row r="6" spans="1:10" ht="11.1" customHeight="1" x14ac:dyDescent="0.15">
      <c r="A6" s="94">
        <v>1</v>
      </c>
      <c r="B6" s="83" t="s">
        <v>70</v>
      </c>
      <c r="C6" s="84">
        <v>9.6180891857452176E-3</v>
      </c>
      <c r="D6" s="85">
        <v>28326745.649999999</v>
      </c>
      <c r="E6" s="86">
        <v>9.6180891857452176E-3</v>
      </c>
      <c r="F6" s="85">
        <v>8656735.879999999</v>
      </c>
      <c r="G6" s="84">
        <v>1.2064653954330319E-2</v>
      </c>
      <c r="H6" s="85">
        <v>1105964.1000000001</v>
      </c>
      <c r="J6" s="87"/>
    </row>
    <row r="7" spans="1:10" ht="11.1" customHeight="1" x14ac:dyDescent="0.15">
      <c r="A7" s="94">
        <v>2</v>
      </c>
      <c r="B7" s="83" t="s">
        <v>6</v>
      </c>
      <c r="C7" s="84">
        <v>8.2236984789990641E-3</v>
      </c>
      <c r="D7" s="85">
        <v>17876974.440000001</v>
      </c>
      <c r="E7" s="86">
        <v>8.2236984789990641E-3</v>
      </c>
      <c r="F7" s="85">
        <v>5650874.7700000005</v>
      </c>
      <c r="G7" s="84">
        <v>6.7088559947917643E-3</v>
      </c>
      <c r="H7" s="85">
        <v>614999.29</v>
      </c>
      <c r="J7" s="87"/>
    </row>
    <row r="8" spans="1:10" ht="11.1" customHeight="1" x14ac:dyDescent="0.15">
      <c r="A8" s="94">
        <v>3</v>
      </c>
      <c r="B8" s="83" t="s">
        <v>7</v>
      </c>
      <c r="C8" s="84">
        <v>1.9241940030047255E-2</v>
      </c>
      <c r="D8" s="85">
        <v>72462199.789999992</v>
      </c>
      <c r="E8" s="86">
        <v>1.9241940030047255E-2</v>
      </c>
      <c r="F8" s="85">
        <v>18530242.479999997</v>
      </c>
      <c r="G8" s="84">
        <v>0</v>
      </c>
      <c r="H8" s="85">
        <v>0</v>
      </c>
      <c r="J8" s="87"/>
    </row>
    <row r="9" spans="1:10" ht="11.1" customHeight="1" x14ac:dyDescent="0.15">
      <c r="A9" s="94">
        <v>4</v>
      </c>
      <c r="B9" s="83" t="s">
        <v>8</v>
      </c>
      <c r="C9" s="84">
        <v>7.6143118452024327E-3</v>
      </c>
      <c r="D9" s="85">
        <v>14396982.35</v>
      </c>
      <c r="E9" s="86">
        <v>7.6143118452024327E-3</v>
      </c>
      <c r="F9" s="85">
        <v>4601606.8899999997</v>
      </c>
      <c r="G9" s="84">
        <v>1.9015203705840557E-3</v>
      </c>
      <c r="H9" s="85">
        <v>174311.94999999998</v>
      </c>
      <c r="J9" s="87"/>
    </row>
    <row r="10" spans="1:10" ht="11.1" customHeight="1" x14ac:dyDescent="0.15">
      <c r="A10" s="94">
        <v>5</v>
      </c>
      <c r="B10" s="83" t="s">
        <v>9</v>
      </c>
      <c r="C10" s="84">
        <v>1.4633347354628082E-2</v>
      </c>
      <c r="D10" s="85">
        <v>48332292.760000005</v>
      </c>
      <c r="E10" s="86">
        <v>1.4633347354628082E-2</v>
      </c>
      <c r="F10" s="85">
        <v>14101735.930000003</v>
      </c>
      <c r="G10" s="84">
        <v>2.3515838324366635E-2</v>
      </c>
      <c r="H10" s="85">
        <v>2155691.5700000003</v>
      </c>
      <c r="J10" s="87"/>
    </row>
    <row r="11" spans="1:10" ht="11.1" customHeight="1" x14ac:dyDescent="0.15">
      <c r="A11" s="94">
        <v>6</v>
      </c>
      <c r="B11" s="83" t="s">
        <v>10</v>
      </c>
      <c r="C11" s="84">
        <v>1.006165834181307E-2</v>
      </c>
      <c r="D11" s="85">
        <v>28331886.619999997</v>
      </c>
      <c r="E11" s="86">
        <v>1.006165834181307E-2</v>
      </c>
      <c r="F11" s="85">
        <v>8730379.6699999999</v>
      </c>
      <c r="G11" s="84">
        <v>2.1639361490587924E-2</v>
      </c>
      <c r="H11" s="85">
        <v>1983675.3699999999</v>
      </c>
      <c r="J11" s="87"/>
    </row>
    <row r="12" spans="1:10" ht="11.1" customHeight="1" x14ac:dyDescent="0.15">
      <c r="A12" s="94">
        <v>7</v>
      </c>
      <c r="B12" s="83" t="s">
        <v>11</v>
      </c>
      <c r="C12" s="84">
        <v>8.5056880899592197E-3</v>
      </c>
      <c r="D12" s="85">
        <v>19323068.59</v>
      </c>
      <c r="E12" s="86">
        <v>8.5056880899592197E-3</v>
      </c>
      <c r="F12" s="85">
        <v>5564862.04</v>
      </c>
      <c r="G12" s="84">
        <v>0</v>
      </c>
      <c r="H12" s="85">
        <v>0</v>
      </c>
      <c r="J12" s="87"/>
    </row>
    <row r="13" spans="1:10" ht="11.1" customHeight="1" x14ac:dyDescent="0.15">
      <c r="A13" s="94">
        <v>8</v>
      </c>
      <c r="B13" s="83" t="s">
        <v>12</v>
      </c>
      <c r="C13" s="84">
        <v>1.0070951516896694E-2</v>
      </c>
      <c r="D13" s="85">
        <v>29160582.830000006</v>
      </c>
      <c r="E13" s="86">
        <v>1.0070951516896694E-2</v>
      </c>
      <c r="F13" s="85">
        <v>7863539</v>
      </c>
      <c r="G13" s="84">
        <v>0</v>
      </c>
      <c r="H13" s="85">
        <v>0</v>
      </c>
      <c r="J13" s="87"/>
    </row>
    <row r="14" spans="1:10" ht="11.1" customHeight="1" x14ac:dyDescent="0.15">
      <c r="A14" s="94">
        <v>9</v>
      </c>
      <c r="B14" s="83" t="s">
        <v>13</v>
      </c>
      <c r="C14" s="84">
        <v>1.0778849885907625E-2</v>
      </c>
      <c r="D14" s="85">
        <v>32126262.309999999</v>
      </c>
      <c r="E14" s="86">
        <v>1.0778849885907625E-2</v>
      </c>
      <c r="F14" s="85">
        <v>9475335.6999999993</v>
      </c>
      <c r="G14" s="84">
        <v>0</v>
      </c>
      <c r="H14" s="85">
        <v>0</v>
      </c>
      <c r="J14" s="87"/>
    </row>
    <row r="15" spans="1:10" ht="11.1" customHeight="1" x14ac:dyDescent="0.15">
      <c r="A15" s="94">
        <v>10</v>
      </c>
      <c r="B15" s="83" t="s">
        <v>14</v>
      </c>
      <c r="C15" s="84">
        <v>7.6771087627634065E-3</v>
      </c>
      <c r="D15" s="85">
        <v>14843755.960000001</v>
      </c>
      <c r="E15" s="86">
        <v>7.6771087627634065E-3</v>
      </c>
      <c r="F15" s="85">
        <v>4467187.8900000006</v>
      </c>
      <c r="G15" s="84">
        <v>0</v>
      </c>
      <c r="H15" s="85">
        <v>0</v>
      </c>
      <c r="J15" s="87"/>
    </row>
    <row r="16" spans="1:10" ht="11.1" customHeight="1" x14ac:dyDescent="0.15">
      <c r="A16" s="94">
        <v>11</v>
      </c>
      <c r="B16" s="83" t="s">
        <v>15</v>
      </c>
      <c r="C16" s="84">
        <v>1.3240574654235025E-2</v>
      </c>
      <c r="D16" s="85">
        <v>43058263.779999994</v>
      </c>
      <c r="E16" s="86">
        <v>1.3240574654235025E-2</v>
      </c>
      <c r="F16" s="85">
        <v>12803791.970000001</v>
      </c>
      <c r="G16" s="84">
        <v>2.5928275268019933E-2</v>
      </c>
      <c r="H16" s="85">
        <v>2376839.11</v>
      </c>
      <c r="J16" s="87"/>
    </row>
    <row r="17" spans="1:10" ht="11.1" customHeight="1" x14ac:dyDescent="0.15">
      <c r="A17" s="94">
        <v>12</v>
      </c>
      <c r="B17" s="83" t="s">
        <v>16</v>
      </c>
      <c r="C17" s="84">
        <v>1.6294914343423627E-2</v>
      </c>
      <c r="D17" s="85">
        <v>60650110.57</v>
      </c>
      <c r="E17" s="86">
        <v>1.6294914343423627E-2</v>
      </c>
      <c r="F17" s="85">
        <v>15479923.92</v>
      </c>
      <c r="G17" s="84">
        <v>0</v>
      </c>
      <c r="H17" s="85">
        <v>0</v>
      </c>
      <c r="J17" s="87"/>
    </row>
    <row r="18" spans="1:10" ht="11.1" customHeight="1" x14ac:dyDescent="0.15">
      <c r="A18" s="94">
        <v>13</v>
      </c>
      <c r="B18" s="83" t="s">
        <v>17</v>
      </c>
      <c r="C18" s="84">
        <v>4.8155466472428708E-2</v>
      </c>
      <c r="D18" s="85">
        <v>209691376.34</v>
      </c>
      <c r="E18" s="86">
        <v>4.8155466472428708E-2</v>
      </c>
      <c r="F18" s="85">
        <v>52080063.640000008</v>
      </c>
      <c r="G18" s="84">
        <v>0</v>
      </c>
      <c r="H18" s="85">
        <v>0</v>
      </c>
      <c r="J18" s="87"/>
    </row>
    <row r="19" spans="1:10" ht="11.1" customHeight="1" x14ac:dyDescent="0.15">
      <c r="A19" s="94">
        <v>14</v>
      </c>
      <c r="B19" s="83" t="s">
        <v>18</v>
      </c>
      <c r="C19" s="84">
        <v>1.0245475288516928E-2</v>
      </c>
      <c r="D19" s="85">
        <v>27426207.620000001</v>
      </c>
      <c r="E19" s="86">
        <v>1.0245475288516928E-2</v>
      </c>
      <c r="F19" s="85">
        <v>8459685.1899999995</v>
      </c>
      <c r="G19" s="84">
        <v>1.5789999723710268E-2</v>
      </c>
      <c r="H19" s="85">
        <v>1447465.7000000002</v>
      </c>
      <c r="J19" s="87"/>
    </row>
    <row r="20" spans="1:10" ht="11.1" customHeight="1" x14ac:dyDescent="0.15">
      <c r="A20" s="94">
        <v>15</v>
      </c>
      <c r="B20" s="83" t="s">
        <v>19</v>
      </c>
      <c r="C20" s="84">
        <v>1.0794680317560035E-2</v>
      </c>
      <c r="D20" s="85">
        <v>31976743.789999999</v>
      </c>
      <c r="E20" s="86">
        <v>1.0794680317560035E-2</v>
      </c>
      <c r="F20" s="85">
        <v>9574662.4500000011</v>
      </c>
      <c r="G20" s="84">
        <v>2.2741075924664993E-2</v>
      </c>
      <c r="H20" s="85">
        <v>2084669.28</v>
      </c>
      <c r="J20" s="87"/>
    </row>
    <row r="21" spans="1:10" ht="11.1" customHeight="1" x14ac:dyDescent="0.15">
      <c r="A21" s="94">
        <v>16</v>
      </c>
      <c r="B21" s="83" t="s">
        <v>20</v>
      </c>
      <c r="C21" s="84">
        <v>1.5217822162765201E-2</v>
      </c>
      <c r="D21" s="85">
        <v>54475125.680000007</v>
      </c>
      <c r="E21" s="86">
        <v>1.5217822162765201E-2</v>
      </c>
      <c r="F21" s="85">
        <v>16084658.810000001</v>
      </c>
      <c r="G21" s="84">
        <v>4.0061276718066155E-2</v>
      </c>
      <c r="H21" s="85">
        <v>3672408.1700000004</v>
      </c>
      <c r="J21" s="87"/>
    </row>
    <row r="22" spans="1:10" ht="11.1" customHeight="1" x14ac:dyDescent="0.15">
      <c r="A22" s="94">
        <v>17</v>
      </c>
      <c r="B22" s="83" t="s">
        <v>21</v>
      </c>
      <c r="C22" s="84">
        <v>1.2591016730991996E-2</v>
      </c>
      <c r="D22" s="85">
        <v>38520426.710000001</v>
      </c>
      <c r="E22" s="86">
        <v>1.2591016730991996E-2</v>
      </c>
      <c r="F22" s="85">
        <v>11747213.969999999</v>
      </c>
      <c r="G22" s="84">
        <v>2.2039606657856713E-2</v>
      </c>
      <c r="H22" s="85">
        <v>2020365.7599999998</v>
      </c>
      <c r="J22" s="87"/>
    </row>
    <row r="23" spans="1:10" ht="11.1" customHeight="1" x14ac:dyDescent="0.15">
      <c r="A23" s="94">
        <v>18</v>
      </c>
      <c r="B23" s="83" t="s">
        <v>22</v>
      </c>
      <c r="C23" s="84">
        <v>1.0177493806105992E-2</v>
      </c>
      <c r="D23" s="85">
        <v>26840777.139999997</v>
      </c>
      <c r="E23" s="86">
        <v>1.0177493806105992E-2</v>
      </c>
      <c r="F23" s="85">
        <v>8136281.2799999993</v>
      </c>
      <c r="G23" s="84">
        <v>1.5158416019156181E-2</v>
      </c>
      <c r="H23" s="85">
        <v>1389568.55</v>
      </c>
      <c r="J23" s="87"/>
    </row>
    <row r="24" spans="1:10" ht="11.1" customHeight="1" x14ac:dyDescent="0.15">
      <c r="A24" s="94">
        <v>19</v>
      </c>
      <c r="B24" s="83" t="s">
        <v>23</v>
      </c>
      <c r="C24" s="84">
        <v>7.7480106515842046E-3</v>
      </c>
      <c r="D24" s="85">
        <v>15445573.220000001</v>
      </c>
      <c r="E24" s="86">
        <v>7.7480106515842046E-3</v>
      </c>
      <c r="F24" s="85">
        <v>4863870.17</v>
      </c>
      <c r="G24" s="84">
        <v>4.9991353900240417E-3</v>
      </c>
      <c r="H24" s="85">
        <v>458269.61</v>
      </c>
      <c r="J24" s="87"/>
    </row>
    <row r="25" spans="1:10" ht="11.1" customHeight="1" x14ac:dyDescent="0.15">
      <c r="A25" s="94">
        <v>20</v>
      </c>
      <c r="B25" s="83" t="s">
        <v>24</v>
      </c>
      <c r="C25" s="84">
        <v>2.7989457932293696E-2</v>
      </c>
      <c r="D25" s="85">
        <v>118577435.3</v>
      </c>
      <c r="E25" s="86">
        <v>2.7989457932293696E-2</v>
      </c>
      <c r="F25" s="85">
        <v>29553649.989999995</v>
      </c>
      <c r="G25" s="84">
        <v>0</v>
      </c>
      <c r="H25" s="85">
        <v>0</v>
      </c>
      <c r="J25" s="87"/>
    </row>
    <row r="26" spans="1:10" ht="11.1" customHeight="1" x14ac:dyDescent="0.15">
      <c r="A26" s="94">
        <v>21</v>
      </c>
      <c r="B26" s="83" t="s">
        <v>25</v>
      </c>
      <c r="C26" s="84">
        <v>2.1697257903435904E-2</v>
      </c>
      <c r="D26" s="85">
        <v>75918350.11999999</v>
      </c>
      <c r="E26" s="86">
        <v>2.1697257903435904E-2</v>
      </c>
      <c r="F26" s="85">
        <v>22884771.550000001</v>
      </c>
      <c r="G26" s="84">
        <v>8.652087146943005E-2</v>
      </c>
      <c r="H26" s="85">
        <v>7931348.6699999999</v>
      </c>
      <c r="J26" s="87"/>
    </row>
    <row r="27" spans="1:10" ht="11.1" customHeight="1" x14ac:dyDescent="0.15">
      <c r="A27" s="94">
        <v>22</v>
      </c>
      <c r="B27" s="83" t="s">
        <v>26</v>
      </c>
      <c r="C27" s="84">
        <v>1.0318605409760526E-2</v>
      </c>
      <c r="D27" s="85">
        <v>29218909.059999999</v>
      </c>
      <c r="E27" s="86">
        <v>1.0318605409760526E-2</v>
      </c>
      <c r="F27" s="85">
        <v>8811477.4199999999</v>
      </c>
      <c r="G27" s="84">
        <v>1.641580204442477E-2</v>
      </c>
      <c r="H27" s="85">
        <v>1504832.8599999999</v>
      </c>
      <c r="J27" s="87"/>
    </row>
    <row r="28" spans="1:10" ht="11.1" customHeight="1" x14ac:dyDescent="0.15">
      <c r="A28" s="94">
        <v>23</v>
      </c>
      <c r="B28" s="83" t="s">
        <v>27</v>
      </c>
      <c r="C28" s="84">
        <v>9.0681591697175084E-3</v>
      </c>
      <c r="D28" s="85">
        <v>25010516.419999998</v>
      </c>
      <c r="E28" s="86">
        <v>9.0681591697175084E-3</v>
      </c>
      <c r="F28" s="85">
        <v>7518219.9499999993</v>
      </c>
      <c r="G28" s="84">
        <v>1.4278057774816477E-2</v>
      </c>
      <c r="H28" s="85">
        <v>1308866.31</v>
      </c>
      <c r="J28" s="87"/>
    </row>
    <row r="29" spans="1:10" ht="11.1" customHeight="1" x14ac:dyDescent="0.15">
      <c r="A29" s="94">
        <v>24</v>
      </c>
      <c r="B29" s="83" t="s">
        <v>28</v>
      </c>
      <c r="C29" s="84">
        <v>2.8932896326812254E-2</v>
      </c>
      <c r="D29" s="85">
        <v>119220615.41</v>
      </c>
      <c r="E29" s="86">
        <v>2.8932896326812254E-2</v>
      </c>
      <c r="F29" s="85">
        <v>29913554.859999999</v>
      </c>
      <c r="G29" s="84">
        <v>0</v>
      </c>
      <c r="H29" s="85">
        <v>0</v>
      </c>
      <c r="J29" s="87"/>
    </row>
    <row r="30" spans="1:10" ht="11.1" customHeight="1" x14ac:dyDescent="0.15">
      <c r="A30" s="94">
        <v>25</v>
      </c>
      <c r="B30" s="83" t="s">
        <v>29</v>
      </c>
      <c r="C30" s="84">
        <v>1.3052824562926562E-2</v>
      </c>
      <c r="D30" s="85">
        <v>42343022.099999987</v>
      </c>
      <c r="E30" s="86">
        <v>1.3052824562926562E-2</v>
      </c>
      <c r="F30" s="85">
        <v>11144993.990000002</v>
      </c>
      <c r="G30" s="84">
        <v>0</v>
      </c>
      <c r="H30" s="85">
        <v>0</v>
      </c>
      <c r="J30" s="87"/>
    </row>
    <row r="31" spans="1:10" ht="11.1" customHeight="1" x14ac:dyDescent="0.15">
      <c r="A31" s="94">
        <v>26</v>
      </c>
      <c r="B31" s="83" t="s">
        <v>30</v>
      </c>
      <c r="C31" s="84">
        <v>9.4951370085509679E-3</v>
      </c>
      <c r="D31" s="85">
        <v>21410243.289999999</v>
      </c>
      <c r="E31" s="86">
        <v>9.4951370085509679E-3</v>
      </c>
      <c r="F31" s="85">
        <v>6618516.8400000008</v>
      </c>
      <c r="G31" s="84">
        <v>1.185039661947363E-2</v>
      </c>
      <c r="H31" s="85">
        <v>1086323.1599999999</v>
      </c>
      <c r="J31" s="87"/>
    </row>
    <row r="32" spans="1:10" ht="11.1" customHeight="1" x14ac:dyDescent="0.15">
      <c r="A32" s="94">
        <v>27</v>
      </c>
      <c r="B32" s="83" t="s">
        <v>31</v>
      </c>
      <c r="C32" s="84">
        <v>8.3039825758455151E-3</v>
      </c>
      <c r="D32" s="85">
        <v>19509138.100000001</v>
      </c>
      <c r="E32" s="86">
        <v>8.3039825758455151E-3</v>
      </c>
      <c r="F32" s="85">
        <v>5926823.04</v>
      </c>
      <c r="G32" s="84">
        <v>8.2938401328024169E-3</v>
      </c>
      <c r="H32" s="85">
        <v>760294.44999999984</v>
      </c>
      <c r="J32" s="87"/>
    </row>
    <row r="33" spans="1:10" ht="11.1" customHeight="1" x14ac:dyDescent="0.15">
      <c r="A33" s="94">
        <v>28</v>
      </c>
      <c r="B33" s="83" t="s">
        <v>32</v>
      </c>
      <c r="C33" s="84">
        <v>0.20795082419647581</v>
      </c>
      <c r="D33" s="85">
        <v>1000328215.09</v>
      </c>
      <c r="E33" s="86">
        <v>0.20795082419647581</v>
      </c>
      <c r="F33" s="85">
        <v>244128690.97999999</v>
      </c>
      <c r="G33" s="84">
        <v>0</v>
      </c>
      <c r="H33" s="85">
        <v>0</v>
      </c>
      <c r="J33" s="87"/>
    </row>
    <row r="34" spans="1:10" ht="11.1" customHeight="1" x14ac:dyDescent="0.15">
      <c r="A34" s="94">
        <v>29</v>
      </c>
      <c r="B34" s="83" t="s">
        <v>33</v>
      </c>
      <c r="C34" s="84">
        <v>1.0999046069044088E-2</v>
      </c>
      <c r="D34" s="85">
        <v>31287052.25</v>
      </c>
      <c r="E34" s="86">
        <v>1.0999046069044088E-2</v>
      </c>
      <c r="F34" s="85">
        <v>9637527.4400000013</v>
      </c>
      <c r="G34" s="84">
        <v>1.8777714450694635E-2</v>
      </c>
      <c r="H34" s="85">
        <v>1721348.8199999998</v>
      </c>
      <c r="J34" s="87"/>
    </row>
    <row r="35" spans="1:10" ht="11.1" customHeight="1" x14ac:dyDescent="0.15">
      <c r="A35" s="94">
        <v>30</v>
      </c>
      <c r="B35" s="83" t="s">
        <v>34</v>
      </c>
      <c r="C35" s="84">
        <v>7.9593353962165471E-3</v>
      </c>
      <c r="D35" s="85">
        <v>15237163.039999999</v>
      </c>
      <c r="E35" s="86">
        <v>7.9593353962165471E-3</v>
      </c>
      <c r="F35" s="85">
        <v>4895154.62</v>
      </c>
      <c r="G35" s="84">
        <v>5.2705901904497067E-3</v>
      </c>
      <c r="H35" s="85">
        <v>483153.8</v>
      </c>
      <c r="J35" s="87"/>
    </row>
    <row r="36" spans="1:10" ht="11.1" customHeight="1" x14ac:dyDescent="0.15">
      <c r="A36" s="94">
        <v>31</v>
      </c>
      <c r="B36" s="83" t="s">
        <v>35</v>
      </c>
      <c r="C36" s="84">
        <v>9.3865329459058185E-3</v>
      </c>
      <c r="D36" s="85">
        <v>25487009.220000003</v>
      </c>
      <c r="E36" s="86">
        <v>9.3865329459058185E-3</v>
      </c>
      <c r="F36" s="85">
        <v>7691668.129999999</v>
      </c>
      <c r="G36" s="84">
        <v>1.135128708424628E-2</v>
      </c>
      <c r="H36" s="85">
        <v>1040569.92</v>
      </c>
      <c r="J36" s="87"/>
    </row>
    <row r="37" spans="1:10" ht="11.1" customHeight="1" x14ac:dyDescent="0.15">
      <c r="A37" s="94">
        <v>32</v>
      </c>
      <c r="B37" s="83" t="s">
        <v>36</v>
      </c>
      <c r="C37" s="84">
        <v>9.7714757384458582E-3</v>
      </c>
      <c r="D37" s="85">
        <v>24363698.260000002</v>
      </c>
      <c r="E37" s="86">
        <v>9.7714757384458582E-3</v>
      </c>
      <c r="F37" s="85">
        <v>7382214.1600000001</v>
      </c>
      <c r="G37" s="84">
        <v>1.3619210462370959E-2</v>
      </c>
      <c r="H37" s="85">
        <v>1248469.9400000002</v>
      </c>
      <c r="J37" s="87"/>
    </row>
    <row r="38" spans="1:10" ht="11.1" customHeight="1" x14ac:dyDescent="0.15">
      <c r="A38" s="94">
        <v>33</v>
      </c>
      <c r="B38" s="83" t="s">
        <v>37</v>
      </c>
      <c r="C38" s="84">
        <v>1.4829617833196296E-2</v>
      </c>
      <c r="D38" s="85">
        <v>52351070.869999997</v>
      </c>
      <c r="E38" s="86">
        <v>1.4829617833196296E-2</v>
      </c>
      <c r="F38" s="85">
        <v>13600510.049999999</v>
      </c>
      <c r="G38" s="84">
        <v>0</v>
      </c>
      <c r="H38" s="85">
        <v>0</v>
      </c>
      <c r="J38" s="87"/>
    </row>
    <row r="39" spans="1:10" ht="11.1" customHeight="1" x14ac:dyDescent="0.15">
      <c r="A39" s="94">
        <v>34</v>
      </c>
      <c r="B39" s="83" t="s">
        <v>38</v>
      </c>
      <c r="C39" s="84">
        <v>8.4941444174675054E-3</v>
      </c>
      <c r="D39" s="85">
        <v>20440977.979999997</v>
      </c>
      <c r="E39" s="86">
        <v>8.4941444174675054E-3</v>
      </c>
      <c r="F39" s="85">
        <v>6390442.0999999996</v>
      </c>
      <c r="G39" s="84">
        <v>9.0100627616247816E-3</v>
      </c>
      <c r="H39" s="85">
        <v>825950.41999999993</v>
      </c>
      <c r="J39" s="87"/>
    </row>
    <row r="40" spans="1:10" ht="11.1" customHeight="1" x14ac:dyDescent="0.15">
      <c r="A40" s="94">
        <v>35</v>
      </c>
      <c r="B40" s="83" t="s">
        <v>39</v>
      </c>
      <c r="C40" s="84">
        <v>7.8038862081481808E-2</v>
      </c>
      <c r="D40" s="85">
        <v>367044596.48000002</v>
      </c>
      <c r="E40" s="86">
        <v>7.8038862081481808E-2</v>
      </c>
      <c r="F40" s="85">
        <v>103897115.78999999</v>
      </c>
      <c r="G40" s="84">
        <v>0.30158943677305111</v>
      </c>
      <c r="H40" s="85">
        <v>27646635.25</v>
      </c>
      <c r="J40" s="87"/>
    </row>
    <row r="41" spans="1:10" ht="11.1" customHeight="1" x14ac:dyDescent="0.15">
      <c r="A41" s="94">
        <v>36</v>
      </c>
      <c r="B41" s="83" t="s">
        <v>40</v>
      </c>
      <c r="C41" s="84">
        <v>1.2867319700535437E-2</v>
      </c>
      <c r="D41" s="85">
        <v>42269469.93</v>
      </c>
      <c r="E41" s="86">
        <v>1.2867319700535437E-2</v>
      </c>
      <c r="F41" s="85">
        <v>12754708.680000002</v>
      </c>
      <c r="G41" s="84">
        <v>2.713554631010183E-2</v>
      </c>
      <c r="H41" s="85">
        <v>2487509.3800000004</v>
      </c>
      <c r="J41" s="87"/>
    </row>
    <row r="42" spans="1:10" ht="11.1" customHeight="1" x14ac:dyDescent="0.15">
      <c r="A42" s="94">
        <v>37</v>
      </c>
      <c r="B42" s="83" t="s">
        <v>41</v>
      </c>
      <c r="C42" s="84">
        <v>3.1499881826199533E-2</v>
      </c>
      <c r="D42" s="85">
        <v>125613531.45999999</v>
      </c>
      <c r="E42" s="86">
        <v>3.1499881826199533E-2</v>
      </c>
      <c r="F42" s="85">
        <v>37175244.329999998</v>
      </c>
      <c r="G42" s="84">
        <v>8.0771629522216865E-2</v>
      </c>
      <c r="H42" s="85">
        <v>7404316.96</v>
      </c>
      <c r="J42" s="87"/>
    </row>
    <row r="43" spans="1:10" ht="11.1" customHeight="1" x14ac:dyDescent="0.15">
      <c r="A43" s="94">
        <v>38</v>
      </c>
      <c r="B43" s="83" t="s">
        <v>42</v>
      </c>
      <c r="C43" s="84">
        <v>9.788238343138694E-3</v>
      </c>
      <c r="D43" s="85">
        <v>25853024.940000001</v>
      </c>
      <c r="E43" s="86">
        <v>9.788238343138694E-3</v>
      </c>
      <c r="F43" s="85">
        <v>7939580.4299999997</v>
      </c>
      <c r="G43" s="84">
        <v>1.3970376918628631E-2</v>
      </c>
      <c r="H43" s="85">
        <v>1280661.29</v>
      </c>
      <c r="J43" s="87"/>
    </row>
    <row r="44" spans="1:10" ht="11.1" customHeight="1" x14ac:dyDescent="0.15">
      <c r="A44" s="94">
        <v>39</v>
      </c>
      <c r="B44" s="83" t="s">
        <v>71</v>
      </c>
      <c r="C44" s="84">
        <v>9.0232904826965301E-3</v>
      </c>
      <c r="D44" s="85">
        <v>24618535.489999998</v>
      </c>
      <c r="E44" s="86">
        <v>9.0232904826965301E-3</v>
      </c>
      <c r="F44" s="85">
        <v>7383154.8999999994</v>
      </c>
      <c r="G44" s="84">
        <v>1.0616298913418299E-2</v>
      </c>
      <c r="H44" s="85">
        <v>973193.72000000009</v>
      </c>
      <c r="J44" s="87"/>
    </row>
    <row r="45" spans="1:10" ht="11.1" customHeight="1" x14ac:dyDescent="0.15">
      <c r="A45" s="94">
        <v>40</v>
      </c>
      <c r="B45" s="83" t="s">
        <v>43</v>
      </c>
      <c r="C45" s="84">
        <v>1.4616933374306931E-2</v>
      </c>
      <c r="D45" s="85">
        <v>51281936.780000001</v>
      </c>
      <c r="E45" s="86">
        <v>1.4616933374306931E-2</v>
      </c>
      <c r="F45" s="85">
        <v>13320903.49</v>
      </c>
      <c r="G45" s="84">
        <v>0</v>
      </c>
      <c r="H45" s="85">
        <v>0</v>
      </c>
      <c r="J45" s="87"/>
    </row>
    <row r="46" spans="1:10" ht="11.1" customHeight="1" x14ac:dyDescent="0.15">
      <c r="A46" s="94">
        <v>41</v>
      </c>
      <c r="B46" s="83" t="s">
        <v>44</v>
      </c>
      <c r="C46" s="84">
        <v>1.160796011182849E-2</v>
      </c>
      <c r="D46" s="85">
        <v>33727000.93</v>
      </c>
      <c r="E46" s="86">
        <v>1.160796011182849E-2</v>
      </c>
      <c r="F46" s="85">
        <v>10133741.34</v>
      </c>
      <c r="G46" s="84">
        <v>1.766768324378281E-2</v>
      </c>
      <c r="H46" s="85">
        <v>1619592.51</v>
      </c>
      <c r="J46" s="87"/>
    </row>
    <row r="47" spans="1:10" ht="11.1" customHeight="1" x14ac:dyDescent="0.15">
      <c r="A47" s="94">
        <v>42</v>
      </c>
      <c r="B47" s="83" t="s">
        <v>45</v>
      </c>
      <c r="C47" s="84">
        <v>9.7317857491121956E-3</v>
      </c>
      <c r="D47" s="85">
        <v>30462831.789999999</v>
      </c>
      <c r="E47" s="86">
        <v>9.7317857491121956E-3</v>
      </c>
      <c r="F47" s="85">
        <v>9070340.4600000009</v>
      </c>
      <c r="G47" s="84">
        <v>1.1820555063587122E-2</v>
      </c>
      <c r="H47" s="85">
        <v>1083587.5999999999</v>
      </c>
      <c r="J47" s="87"/>
    </row>
    <row r="48" spans="1:10" ht="11.1" customHeight="1" x14ac:dyDescent="0.15">
      <c r="A48" s="94">
        <v>43</v>
      </c>
      <c r="B48" s="83" t="s">
        <v>46</v>
      </c>
      <c r="C48" s="84">
        <v>8.955068606417602E-3</v>
      </c>
      <c r="D48" s="85">
        <v>23896482.66</v>
      </c>
      <c r="E48" s="86">
        <v>8.955068606417602E-3</v>
      </c>
      <c r="F48" s="85">
        <v>7246796.6400000006</v>
      </c>
      <c r="G48" s="84">
        <v>9.5125280640087941E-3</v>
      </c>
      <c r="H48" s="85">
        <v>872011.29</v>
      </c>
      <c r="J48" s="87"/>
    </row>
    <row r="49" spans="1:10" ht="11.1" customHeight="1" x14ac:dyDescent="0.15">
      <c r="A49" s="94">
        <v>44</v>
      </c>
      <c r="B49" s="83" t="s">
        <v>47</v>
      </c>
      <c r="C49" s="84">
        <v>8.7084468801946549E-3</v>
      </c>
      <c r="D49" s="85">
        <v>18524227.41</v>
      </c>
      <c r="E49" s="86">
        <v>8.7084468801946549E-3</v>
      </c>
      <c r="F49" s="85">
        <v>5488424.6199999992</v>
      </c>
      <c r="G49" s="84">
        <v>0</v>
      </c>
      <c r="H49" s="85">
        <v>0</v>
      </c>
      <c r="J49" s="87"/>
    </row>
    <row r="50" spans="1:10" ht="11.1" customHeight="1" x14ac:dyDescent="0.15">
      <c r="A50" s="94">
        <v>45</v>
      </c>
      <c r="B50" s="83" t="s">
        <v>48</v>
      </c>
      <c r="C50" s="84">
        <v>8.005421114410452E-3</v>
      </c>
      <c r="D50" s="85">
        <v>17199262.859999999</v>
      </c>
      <c r="E50" s="86">
        <v>8.005421114410452E-3</v>
      </c>
      <c r="F50" s="85">
        <v>5362320.75</v>
      </c>
      <c r="G50" s="84">
        <v>6.660797231591401E-3</v>
      </c>
      <c r="H50" s="85">
        <v>610593.79</v>
      </c>
      <c r="J50" s="87"/>
    </row>
    <row r="51" spans="1:10" ht="11.1" customHeight="1" x14ac:dyDescent="0.15">
      <c r="A51" s="94">
        <v>46</v>
      </c>
      <c r="B51" s="83" t="s">
        <v>49</v>
      </c>
      <c r="C51" s="84">
        <v>9.5109794338548818E-3</v>
      </c>
      <c r="D51" s="85">
        <v>24308492.619999994</v>
      </c>
      <c r="E51" s="86">
        <v>9.5109794338548818E-3</v>
      </c>
      <c r="F51" s="85">
        <v>7368867.1399999987</v>
      </c>
      <c r="G51" s="84">
        <v>1.1563710762943517E-2</v>
      </c>
      <c r="H51" s="85">
        <v>1060042.74</v>
      </c>
      <c r="J51" s="87"/>
    </row>
    <row r="52" spans="1:10" ht="11.1" customHeight="1" x14ac:dyDescent="0.15">
      <c r="A52" s="94">
        <v>47</v>
      </c>
      <c r="B52" s="83" t="s">
        <v>50</v>
      </c>
      <c r="C52" s="84">
        <v>9.5087693516854119E-3</v>
      </c>
      <c r="D52" s="85">
        <v>26647085.729999997</v>
      </c>
      <c r="E52" s="86">
        <v>9.5087693516854119E-3</v>
      </c>
      <c r="F52" s="85">
        <v>7233229.0300000003</v>
      </c>
      <c r="G52" s="84">
        <v>0</v>
      </c>
      <c r="H52" s="85">
        <v>0</v>
      </c>
      <c r="J52" s="87"/>
    </row>
    <row r="53" spans="1:10" ht="11.1" customHeight="1" x14ac:dyDescent="0.15">
      <c r="A53" s="94">
        <v>48</v>
      </c>
      <c r="B53" s="83" t="s">
        <v>51</v>
      </c>
      <c r="C53" s="84">
        <v>9.4714905242604674E-3</v>
      </c>
      <c r="D53" s="85">
        <v>27302070.550000001</v>
      </c>
      <c r="E53" s="86">
        <v>9.4714905242604674E-3</v>
      </c>
      <c r="F53" s="85">
        <v>7360455.8999999994</v>
      </c>
      <c r="G53" s="84">
        <v>0</v>
      </c>
      <c r="H53" s="85">
        <v>0</v>
      </c>
      <c r="J53" s="87"/>
    </row>
    <row r="54" spans="1:10" ht="11.1" customHeight="1" x14ac:dyDescent="0.15">
      <c r="A54" s="94">
        <v>49</v>
      </c>
      <c r="B54" s="83" t="s">
        <v>52</v>
      </c>
      <c r="C54" s="84">
        <v>7.8102479845744673E-3</v>
      </c>
      <c r="D54" s="85">
        <v>18372097.259999998</v>
      </c>
      <c r="E54" s="86">
        <v>7.8102479845744673E-3</v>
      </c>
      <c r="F54" s="85">
        <v>5255779.6900000004</v>
      </c>
      <c r="G54" s="84">
        <v>0</v>
      </c>
      <c r="H54" s="85">
        <v>0</v>
      </c>
      <c r="J54" s="87"/>
    </row>
    <row r="55" spans="1:10" ht="11.1" customHeight="1" x14ac:dyDescent="0.15">
      <c r="A55" s="94">
        <v>50</v>
      </c>
      <c r="B55" s="83" t="s">
        <v>53</v>
      </c>
      <c r="C55" s="84">
        <v>1.0171209474727215E-2</v>
      </c>
      <c r="D55" s="85">
        <v>25952241.229999997</v>
      </c>
      <c r="E55" s="86">
        <v>1.0171209474727215E-2</v>
      </c>
      <c r="F55" s="85">
        <v>7568650.4200000009</v>
      </c>
      <c r="G55" s="84">
        <v>1.6540170619255768E-2</v>
      </c>
      <c r="H55" s="85">
        <v>1516233.69</v>
      </c>
      <c r="J55" s="87"/>
    </row>
    <row r="56" spans="1:10" ht="11.1" customHeight="1" x14ac:dyDescent="0.15">
      <c r="A56" s="94">
        <v>51</v>
      </c>
      <c r="B56" s="83" t="s">
        <v>54</v>
      </c>
      <c r="C56" s="84">
        <v>7.5981771174824641E-3</v>
      </c>
      <c r="D56" s="85">
        <v>14944974.489999998</v>
      </c>
      <c r="E56" s="86">
        <v>7.5981771174824641E-3</v>
      </c>
      <c r="F56" s="85">
        <v>4484664.37</v>
      </c>
      <c r="G56" s="84">
        <v>0</v>
      </c>
      <c r="H56" s="85">
        <v>0</v>
      </c>
      <c r="J56" s="87"/>
    </row>
    <row r="57" spans="1:10" ht="11.1" customHeight="1" x14ac:dyDescent="0.15">
      <c r="A57" s="94">
        <v>52</v>
      </c>
      <c r="B57" s="83" t="s">
        <v>55</v>
      </c>
      <c r="C57" s="84">
        <v>1.4523809425480505E-2</v>
      </c>
      <c r="D57" s="85">
        <v>51170237.280000001</v>
      </c>
      <c r="E57" s="86">
        <v>1.4523809425480505E-2</v>
      </c>
      <c r="F57" s="85">
        <v>15174241.960000001</v>
      </c>
      <c r="G57" s="84">
        <v>3.3321655528005756E-2</v>
      </c>
      <c r="H57" s="85">
        <v>3054588.61</v>
      </c>
      <c r="J57" s="87"/>
    </row>
    <row r="58" spans="1:10" ht="11.1" customHeight="1" x14ac:dyDescent="0.15">
      <c r="A58" s="94">
        <v>53</v>
      </c>
      <c r="B58" s="83" t="s">
        <v>56</v>
      </c>
      <c r="C58" s="84">
        <v>1.8643668123866159E-2</v>
      </c>
      <c r="D58" s="85">
        <v>67004990.570000008</v>
      </c>
      <c r="E58" s="86">
        <v>1.8643668123866159E-2</v>
      </c>
      <c r="F58" s="85">
        <v>17219431.82</v>
      </c>
      <c r="G58" s="84">
        <v>0</v>
      </c>
      <c r="H58" s="85">
        <v>0</v>
      </c>
      <c r="J58" s="87"/>
    </row>
    <row r="59" spans="1:10" ht="11.1" customHeight="1" x14ac:dyDescent="0.15">
      <c r="A59" s="94">
        <v>54</v>
      </c>
      <c r="B59" s="83" t="s">
        <v>57</v>
      </c>
      <c r="C59" s="84">
        <v>1.2038275692407514E-2</v>
      </c>
      <c r="D59" s="85">
        <v>37790991.929999992</v>
      </c>
      <c r="E59" s="86">
        <v>1.2038275692407514E-2</v>
      </c>
      <c r="F59" s="85">
        <v>9991808.7899999991</v>
      </c>
      <c r="G59" s="84">
        <v>0</v>
      </c>
      <c r="H59" s="85">
        <v>0</v>
      </c>
      <c r="J59" s="87"/>
    </row>
    <row r="60" spans="1:10" ht="11.1" customHeight="1" x14ac:dyDescent="0.15">
      <c r="A60" s="94">
        <v>55</v>
      </c>
      <c r="B60" s="83" t="s">
        <v>58</v>
      </c>
      <c r="C60" s="84">
        <v>8.2846681605455528E-3</v>
      </c>
      <c r="D60" s="85">
        <v>19780890.219999999</v>
      </c>
      <c r="E60" s="86">
        <v>8.2846681605455528E-3</v>
      </c>
      <c r="F60" s="85">
        <v>6055610.0999999987</v>
      </c>
      <c r="G60" s="84">
        <v>9.8580394239114674E-3</v>
      </c>
      <c r="H60" s="85">
        <v>903684.25</v>
      </c>
      <c r="J60" s="87"/>
    </row>
    <row r="61" spans="1:10" ht="11.1" customHeight="1" x14ac:dyDescent="0.15">
      <c r="A61" s="94">
        <v>56</v>
      </c>
      <c r="B61" s="83" t="s">
        <v>59</v>
      </c>
      <c r="C61" s="84">
        <v>1.8297456253735928E-2</v>
      </c>
      <c r="D61" s="85">
        <v>68732839.729999989</v>
      </c>
      <c r="E61" s="86">
        <v>1.8297456253735928E-2</v>
      </c>
      <c r="F61" s="85">
        <v>19680191.640000001</v>
      </c>
      <c r="G61" s="84">
        <v>4.1035722799003818E-2</v>
      </c>
      <c r="H61" s="85">
        <v>3761735.39</v>
      </c>
      <c r="J61" s="87"/>
    </row>
    <row r="62" spans="1:10" ht="11.1" customHeight="1" x14ac:dyDescent="0.15">
      <c r="A62" s="94">
        <v>57</v>
      </c>
      <c r="B62" s="83" t="s">
        <v>60</v>
      </c>
      <c r="C62" s="84">
        <v>9.6760305132140081E-3</v>
      </c>
      <c r="D62" s="85">
        <v>29956867.800000004</v>
      </c>
      <c r="E62" s="86">
        <v>9.6760305132140081E-3</v>
      </c>
      <c r="F62" s="85">
        <v>8967848.1000000015</v>
      </c>
      <c r="G62" s="84">
        <v>0</v>
      </c>
      <c r="H62" s="85">
        <v>0</v>
      </c>
      <c r="J62" s="87"/>
    </row>
    <row r="63" spans="1:10" ht="11.1" customHeight="1" x14ac:dyDescent="0.15">
      <c r="A63" s="94">
        <v>58</v>
      </c>
      <c r="B63" s="83" t="s">
        <v>61</v>
      </c>
      <c r="C63" s="84">
        <v>1.2481614268174443E-2</v>
      </c>
      <c r="D63" s="85">
        <v>42282684.18</v>
      </c>
      <c r="E63" s="86">
        <v>1.2481614268174443E-2</v>
      </c>
      <c r="F63" s="85">
        <v>11091076.749999998</v>
      </c>
      <c r="G63" s="84">
        <v>0</v>
      </c>
      <c r="H63" s="85">
        <v>0</v>
      </c>
      <c r="J63" s="87"/>
    </row>
    <row r="64" spans="1:10" s="92" customFormat="1" ht="11.1" customHeight="1" x14ac:dyDescent="0.15">
      <c r="A64" s="95"/>
      <c r="B64" s="88" t="s">
        <v>62</v>
      </c>
      <c r="C64" s="89">
        <f>SUM(C6:C63)</f>
        <v>1</v>
      </c>
      <c r="D64" s="90">
        <f>SUM(D6:D63)</f>
        <v>3648706136.9799991</v>
      </c>
      <c r="E64" s="89">
        <f t="shared" ref="E64:H64" si="0">SUM(E6:E63)</f>
        <v>1</v>
      </c>
      <c r="F64" s="90">
        <f t="shared" si="0"/>
        <v>990195053.90999997</v>
      </c>
      <c r="G64" s="89">
        <f t="shared" si="0"/>
        <v>1</v>
      </c>
      <c r="H64" s="90">
        <f t="shared" si="0"/>
        <v>91669773.279999986</v>
      </c>
      <c r="I64" s="91"/>
    </row>
    <row r="65" spans="2:10" ht="7.5" customHeight="1" x14ac:dyDescent="0.15">
      <c r="D65" s="93"/>
      <c r="F65" s="93"/>
      <c r="G65" s="93"/>
      <c r="H65" s="93"/>
    </row>
    <row r="66" spans="2:10" ht="11.1" customHeight="1" x14ac:dyDescent="0.15">
      <c r="B66" s="79" t="s">
        <v>208</v>
      </c>
      <c r="D66" s="87">
        <v>3648706137</v>
      </c>
      <c r="F66" s="87">
        <v>990195053.82999992</v>
      </c>
      <c r="G66" s="93"/>
      <c r="H66" s="93">
        <v>91669773</v>
      </c>
      <c r="J66" s="93"/>
    </row>
    <row r="67" spans="2:10" ht="11.1" customHeight="1" x14ac:dyDescent="0.15">
      <c r="B67" s="79" t="s">
        <v>75</v>
      </c>
      <c r="D67" s="87">
        <v>3300183884.980001</v>
      </c>
      <c r="F67" s="87">
        <v>974688239</v>
      </c>
      <c r="H67" s="2"/>
    </row>
    <row r="68" spans="2:10" ht="11.1" customHeight="1" x14ac:dyDescent="0.15">
      <c r="B68" s="79" t="s">
        <v>73</v>
      </c>
      <c r="D68" s="87">
        <f>+D66-D67</f>
        <v>348522252.01999903</v>
      </c>
      <c r="F68" s="87">
        <f>+F66-F67</f>
        <v>15506814.829999924</v>
      </c>
      <c r="H68" s="2"/>
    </row>
  </sheetData>
  <mergeCells count="7">
    <mergeCell ref="A1:H1"/>
    <mergeCell ref="A2:H2"/>
    <mergeCell ref="A3:B3"/>
    <mergeCell ref="C4:D4"/>
    <mergeCell ref="E4:F4"/>
    <mergeCell ref="G4:H4"/>
    <mergeCell ref="A4:B5"/>
  </mergeCells>
  <phoneticPr fontId="23" type="noConversion"/>
  <printOptions horizontalCentered="1"/>
  <pageMargins left="0.15748031496062992" right="0.15748031496062992" top="0.15748031496062992" bottom="0.15748031496062992" header="0" footer="0"/>
  <pageSetup scale="99" orientation="portrait" r:id="rId1"/>
  <headerFooter alignWithMargins="0"/>
  <ignoredErrors>
    <ignoredError sqref="B6:XFD6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3DEA1-3403-4AEF-92AF-A9D7D780BE36}">
  <sheetPr>
    <tabColor theme="9" tint="-0.249977111117893"/>
    <pageSetUpPr fitToPage="1"/>
  </sheetPr>
  <dimension ref="A1:Q67"/>
  <sheetViews>
    <sheetView topLeftCell="D1" zoomScaleNormal="100" workbookViewId="0">
      <selection activeCell="D3" sqref="D3:K66"/>
    </sheetView>
  </sheetViews>
  <sheetFormatPr baseColWidth="10" defaultRowHeight="12.75" x14ac:dyDescent="0.2"/>
  <cols>
    <col min="1" max="1" width="12" style="20" hidden="1" customWidth="1"/>
    <col min="2" max="3" width="12" style="21" hidden="1" customWidth="1"/>
    <col min="4" max="4" width="4.5703125" style="36" customWidth="1"/>
    <col min="5" max="5" width="23.28515625" style="41" customWidth="1"/>
    <col min="6" max="7" width="14" style="42" bestFit="1" customWidth="1"/>
    <col min="8" max="8" width="13.140625" style="41" bestFit="1" customWidth="1"/>
    <col min="9" max="9" width="12.5703125" style="41" customWidth="1"/>
    <col min="10" max="10" width="12.85546875" style="41" customWidth="1"/>
    <col min="11" max="11" width="14.7109375" style="41" customWidth="1"/>
    <col min="12" max="12" width="11.5703125" style="20" customWidth="1"/>
    <col min="13" max="16384" width="11.42578125" style="20"/>
  </cols>
  <sheetData>
    <row r="1" spans="1:17" s="11" customFormat="1" ht="15" x14ac:dyDescent="0.25">
      <c r="A1" s="9"/>
      <c r="B1" s="10"/>
      <c r="C1" s="10"/>
      <c r="D1" s="69"/>
      <c r="E1" s="232" t="s">
        <v>182</v>
      </c>
      <c r="F1" s="232"/>
      <c r="G1" s="232"/>
      <c r="H1" s="232"/>
      <c r="I1" s="232"/>
      <c r="J1" s="232"/>
      <c r="K1" s="232"/>
    </row>
    <row r="2" spans="1:17" s="11" customFormat="1" x14ac:dyDescent="0.2">
      <c r="A2" s="13"/>
      <c r="B2" s="13"/>
      <c r="C2" s="13"/>
      <c r="D2" s="34"/>
      <c r="E2" s="34"/>
      <c r="F2" s="34"/>
      <c r="G2" s="34"/>
      <c r="H2" s="33"/>
      <c r="I2" s="33"/>
      <c r="J2" s="33"/>
      <c r="K2" s="33"/>
    </row>
    <row r="3" spans="1:17" s="11" customFormat="1" ht="12.75" customHeight="1" x14ac:dyDescent="0.2">
      <c r="A3" s="14"/>
      <c r="B3" s="233" t="s">
        <v>155</v>
      </c>
      <c r="C3" s="15"/>
      <c r="D3" s="236" t="s">
        <v>1</v>
      </c>
      <c r="E3" s="237"/>
      <c r="F3" s="242" t="s">
        <v>156</v>
      </c>
      <c r="G3" s="242"/>
      <c r="H3" s="243" t="s">
        <v>157</v>
      </c>
      <c r="I3" s="245" t="s">
        <v>158</v>
      </c>
      <c r="J3" s="243" t="s">
        <v>159</v>
      </c>
      <c r="K3" s="243" t="s">
        <v>160</v>
      </c>
      <c r="L3" s="16"/>
    </row>
    <row r="4" spans="1:17" s="11" customFormat="1" ht="21" customHeight="1" x14ac:dyDescent="0.2">
      <c r="A4" s="17" t="s">
        <v>137</v>
      </c>
      <c r="B4" s="234"/>
      <c r="C4" s="18"/>
      <c r="D4" s="238"/>
      <c r="E4" s="239"/>
      <c r="F4" s="70">
        <v>2021</v>
      </c>
      <c r="G4" s="35">
        <v>2022</v>
      </c>
      <c r="H4" s="244"/>
      <c r="I4" s="246"/>
      <c r="J4" s="244"/>
      <c r="K4" s="244"/>
      <c r="L4" s="16"/>
    </row>
    <row r="5" spans="1:17" s="11" customFormat="1" ht="12.75" customHeight="1" x14ac:dyDescent="0.2">
      <c r="A5" s="19"/>
      <c r="B5" s="235"/>
      <c r="C5" s="18"/>
      <c r="D5" s="238"/>
      <c r="E5" s="239"/>
      <c r="F5" s="70" t="s">
        <v>162</v>
      </c>
      <c r="G5" s="70" t="s">
        <v>161</v>
      </c>
      <c r="H5" s="35" t="s">
        <v>163</v>
      </c>
      <c r="I5" s="246"/>
      <c r="J5" s="71" t="s">
        <v>194</v>
      </c>
      <c r="K5" s="72" t="s">
        <v>195</v>
      </c>
      <c r="L5" s="16"/>
    </row>
    <row r="6" spans="1:17" s="11" customFormat="1" ht="12.75" customHeight="1" x14ac:dyDescent="0.2">
      <c r="A6" s="16"/>
      <c r="B6" s="16"/>
      <c r="C6" s="16"/>
      <c r="D6" s="238"/>
      <c r="E6" s="239"/>
      <c r="F6" s="70"/>
      <c r="G6" s="70"/>
      <c r="H6" s="37" t="s">
        <v>164</v>
      </c>
      <c r="I6" s="37" t="s">
        <v>209</v>
      </c>
      <c r="J6" s="73" t="s">
        <v>165</v>
      </c>
      <c r="K6" s="74" t="s">
        <v>166</v>
      </c>
      <c r="L6" s="16"/>
    </row>
    <row r="7" spans="1:17" s="11" customFormat="1" ht="12.75" customHeight="1" x14ac:dyDescent="0.2">
      <c r="A7" s="16"/>
      <c r="B7" s="16"/>
      <c r="C7" s="16"/>
      <c r="D7" s="240"/>
      <c r="E7" s="241"/>
      <c r="F7" s="75" t="s">
        <v>112</v>
      </c>
      <c r="G7" s="75" t="s">
        <v>113</v>
      </c>
      <c r="H7" s="75" t="s">
        <v>114</v>
      </c>
      <c r="I7" s="75" t="s">
        <v>115</v>
      </c>
      <c r="J7" s="75" t="s">
        <v>134</v>
      </c>
      <c r="K7" s="75" t="s">
        <v>135</v>
      </c>
      <c r="L7" s="16"/>
    </row>
    <row r="8" spans="1:17" s="23" customFormat="1" ht="12.75" customHeight="1" x14ac:dyDescent="0.2">
      <c r="A8" s="24">
        <v>18974</v>
      </c>
      <c r="B8" s="25" t="s">
        <v>167</v>
      </c>
      <c r="C8" s="26"/>
      <c r="D8" s="38">
        <v>1</v>
      </c>
      <c r="E8" s="47" t="s">
        <v>70</v>
      </c>
      <c r="F8" s="76">
        <v>2619286</v>
      </c>
      <c r="G8" s="76">
        <v>2250990.5499999998</v>
      </c>
      <c r="H8" s="40">
        <f t="shared" ref="H8:H39" si="0">IF(B8="Sí",MIN(G8/F8,2),0)</f>
        <v>0.85939089889382059</v>
      </c>
      <c r="I8" s="77">
        <f t="shared" ref="I8:I39" si="1">IF(B8="Sí",A8,"0")</f>
        <v>18974</v>
      </c>
      <c r="J8" s="39">
        <f>+H8*I8</f>
        <v>16306.082915611352</v>
      </c>
      <c r="K8" s="40">
        <f t="shared" ref="K8:K39" si="2">J8/$J$66</f>
        <v>1.2064653954330319E-2</v>
      </c>
      <c r="L8" s="27"/>
    </row>
    <row r="9" spans="1:17" s="23" customFormat="1" ht="11.25" x14ac:dyDescent="0.2">
      <c r="A9" s="24">
        <v>7785</v>
      </c>
      <c r="B9" s="25" t="s">
        <v>167</v>
      </c>
      <c r="C9" s="26"/>
      <c r="D9" s="38">
        <v>2</v>
      </c>
      <c r="E9" s="47" t="s">
        <v>6</v>
      </c>
      <c r="F9" s="76">
        <v>544102</v>
      </c>
      <c r="G9" s="76">
        <v>633731</v>
      </c>
      <c r="H9" s="40">
        <f t="shared" si="0"/>
        <v>1.1647283046193544</v>
      </c>
      <c r="I9" s="77">
        <f t="shared" si="1"/>
        <v>7785</v>
      </c>
      <c r="J9" s="39">
        <f t="shared" ref="J9:J65" si="3">+H9*I9</f>
        <v>9067.4098514616744</v>
      </c>
      <c r="K9" s="40">
        <f t="shared" si="2"/>
        <v>6.7088559947917643E-3</v>
      </c>
      <c r="L9" s="27"/>
    </row>
    <row r="10" spans="1:17" s="23" customFormat="1" ht="11.25" x14ac:dyDescent="0.2">
      <c r="A10" s="24">
        <v>48359</v>
      </c>
      <c r="B10" s="25" t="s">
        <v>168</v>
      </c>
      <c r="C10" s="26"/>
      <c r="D10" s="38">
        <v>3</v>
      </c>
      <c r="E10" s="47" t="s">
        <v>7</v>
      </c>
      <c r="F10" s="76">
        <v>0</v>
      </c>
      <c r="G10" s="76">
        <v>0</v>
      </c>
      <c r="H10" s="40">
        <f t="shared" si="0"/>
        <v>0</v>
      </c>
      <c r="I10" s="77" t="str">
        <f t="shared" si="1"/>
        <v>0</v>
      </c>
      <c r="J10" s="39">
        <f t="shared" si="3"/>
        <v>0</v>
      </c>
      <c r="K10" s="40">
        <f t="shared" si="2"/>
        <v>0</v>
      </c>
      <c r="L10" s="27"/>
    </row>
    <row r="11" spans="1:17" s="23" customFormat="1" ht="11.25" x14ac:dyDescent="0.2">
      <c r="A11" s="24">
        <v>4013</v>
      </c>
      <c r="B11" s="25" t="s">
        <v>167</v>
      </c>
      <c r="C11" s="26"/>
      <c r="D11" s="38">
        <v>4</v>
      </c>
      <c r="E11" s="47" t="s">
        <v>8</v>
      </c>
      <c r="F11" s="76">
        <v>1594359.05</v>
      </c>
      <c r="G11" s="76">
        <v>1021063.45</v>
      </c>
      <c r="H11" s="40">
        <f t="shared" si="0"/>
        <v>0.64042252590468873</v>
      </c>
      <c r="I11" s="77">
        <f t="shared" si="1"/>
        <v>4013</v>
      </c>
      <c r="J11" s="39">
        <f t="shared" si="3"/>
        <v>2570.0155964555161</v>
      </c>
      <c r="K11" s="40">
        <f t="shared" si="2"/>
        <v>1.9015203705840557E-3</v>
      </c>
      <c r="L11" s="27"/>
    </row>
    <row r="12" spans="1:17" s="23" customFormat="1" ht="11.25" x14ac:dyDescent="0.2">
      <c r="A12" s="24">
        <v>32544</v>
      </c>
      <c r="B12" s="25" t="s">
        <v>167</v>
      </c>
      <c r="C12" s="26"/>
      <c r="D12" s="38">
        <v>5</v>
      </c>
      <c r="E12" s="47" t="s">
        <v>9</v>
      </c>
      <c r="F12" s="76">
        <v>2225769</v>
      </c>
      <c r="G12" s="76">
        <v>2173724</v>
      </c>
      <c r="H12" s="40">
        <f t="shared" si="0"/>
        <v>0.97661707032490797</v>
      </c>
      <c r="I12" s="77">
        <f t="shared" si="1"/>
        <v>32544</v>
      </c>
      <c r="J12" s="39">
        <f t="shared" si="3"/>
        <v>31783.025936653805</v>
      </c>
      <c r="K12" s="40">
        <f t="shared" si="2"/>
        <v>2.3515838324366635E-2</v>
      </c>
      <c r="L12" s="27"/>
    </row>
    <row r="13" spans="1:17" s="23" customFormat="1" ht="11.25" x14ac:dyDescent="0.2">
      <c r="A13" s="24">
        <v>18317</v>
      </c>
      <c r="B13" s="25" t="s">
        <v>167</v>
      </c>
      <c r="C13" s="26"/>
      <c r="D13" s="38">
        <v>6</v>
      </c>
      <c r="E13" s="47" t="s">
        <v>10</v>
      </c>
      <c r="F13" s="76">
        <v>1442609</v>
      </c>
      <c r="G13" s="76">
        <v>2303422</v>
      </c>
      <c r="H13" s="40">
        <f t="shared" si="0"/>
        <v>1.5967056908698061</v>
      </c>
      <c r="I13" s="77">
        <f t="shared" si="1"/>
        <v>18317</v>
      </c>
      <c r="J13" s="39">
        <f t="shared" si="3"/>
        <v>29246.858139662239</v>
      </c>
      <c r="K13" s="40">
        <f t="shared" si="2"/>
        <v>2.1639361490587924E-2</v>
      </c>
      <c r="L13" s="27"/>
    </row>
    <row r="14" spans="1:17" s="23" customFormat="1" ht="11.25" x14ac:dyDescent="0.2">
      <c r="A14" s="24">
        <v>9579</v>
      </c>
      <c r="B14" s="25" t="s">
        <v>168</v>
      </c>
      <c r="C14" s="26"/>
      <c r="D14" s="38">
        <v>7</v>
      </c>
      <c r="E14" s="47" t="s">
        <v>11</v>
      </c>
      <c r="F14" s="76">
        <v>0</v>
      </c>
      <c r="G14" s="76">
        <v>0</v>
      </c>
      <c r="H14" s="40">
        <f t="shared" si="0"/>
        <v>0</v>
      </c>
      <c r="I14" s="77" t="str">
        <f t="shared" si="1"/>
        <v>0</v>
      </c>
      <c r="J14" s="39">
        <f t="shared" si="3"/>
        <v>0</v>
      </c>
      <c r="K14" s="40">
        <f t="shared" si="2"/>
        <v>0</v>
      </c>
      <c r="L14" s="27"/>
    </row>
    <row r="15" spans="1:17" s="23" customFormat="1" ht="11.25" x14ac:dyDescent="0.2">
      <c r="A15" s="24">
        <v>19840</v>
      </c>
      <c r="B15" s="25" t="s">
        <v>168</v>
      </c>
      <c r="C15" s="26"/>
      <c r="D15" s="38">
        <v>8</v>
      </c>
      <c r="E15" s="47" t="s">
        <v>12</v>
      </c>
      <c r="F15" s="76">
        <v>0</v>
      </c>
      <c r="G15" s="76">
        <v>0</v>
      </c>
      <c r="H15" s="40">
        <f t="shared" si="0"/>
        <v>0</v>
      </c>
      <c r="I15" s="77" t="str">
        <f t="shared" si="1"/>
        <v>0</v>
      </c>
      <c r="J15" s="39">
        <f t="shared" si="3"/>
        <v>0</v>
      </c>
      <c r="K15" s="40">
        <f t="shared" si="2"/>
        <v>0</v>
      </c>
      <c r="L15" s="27"/>
    </row>
    <row r="16" spans="1:17" s="12" customFormat="1" ht="11.25" x14ac:dyDescent="0.2">
      <c r="A16" s="24">
        <v>22075</v>
      </c>
      <c r="B16" s="25" t="s">
        <v>168</v>
      </c>
      <c r="C16" s="26"/>
      <c r="D16" s="38">
        <v>9</v>
      </c>
      <c r="E16" s="47" t="s">
        <v>13</v>
      </c>
      <c r="F16" s="76">
        <v>0</v>
      </c>
      <c r="G16" s="76">
        <v>0</v>
      </c>
      <c r="H16" s="40">
        <f t="shared" si="0"/>
        <v>0</v>
      </c>
      <c r="I16" s="77" t="str">
        <f t="shared" si="1"/>
        <v>0</v>
      </c>
      <c r="J16" s="39">
        <f t="shared" si="3"/>
        <v>0</v>
      </c>
      <c r="K16" s="40">
        <f t="shared" si="2"/>
        <v>0</v>
      </c>
      <c r="L16" s="27"/>
      <c r="M16" s="23"/>
      <c r="N16" s="23"/>
      <c r="O16" s="23"/>
      <c r="P16" s="23"/>
      <c r="Q16" s="23"/>
    </row>
    <row r="17" spans="1:17" s="12" customFormat="1" ht="11.25" x14ac:dyDescent="0.2">
      <c r="A17" s="24">
        <v>5050</v>
      </c>
      <c r="B17" s="25" t="s">
        <v>168</v>
      </c>
      <c r="C17" s="26"/>
      <c r="D17" s="38">
        <v>10</v>
      </c>
      <c r="E17" s="47" t="s">
        <v>14</v>
      </c>
      <c r="F17" s="76">
        <v>0</v>
      </c>
      <c r="G17" s="76">
        <v>0</v>
      </c>
      <c r="H17" s="40">
        <f t="shared" si="0"/>
        <v>0</v>
      </c>
      <c r="I17" s="77" t="str">
        <f t="shared" si="1"/>
        <v>0</v>
      </c>
      <c r="J17" s="39">
        <f t="shared" si="3"/>
        <v>0</v>
      </c>
      <c r="K17" s="40">
        <f t="shared" si="2"/>
        <v>0</v>
      </c>
      <c r="L17" s="27"/>
      <c r="M17" s="23"/>
      <c r="N17" s="23"/>
      <c r="O17" s="23"/>
      <c r="P17" s="23"/>
      <c r="Q17" s="23"/>
    </row>
    <row r="18" spans="1:17" s="12" customFormat="1" ht="11.25" x14ac:dyDescent="0.2">
      <c r="A18" s="24">
        <v>30320</v>
      </c>
      <c r="B18" s="25" t="s">
        <v>167</v>
      </c>
      <c r="C18" s="26"/>
      <c r="D18" s="38">
        <v>11</v>
      </c>
      <c r="E18" s="47" t="s">
        <v>15</v>
      </c>
      <c r="F18" s="76">
        <v>2537269</v>
      </c>
      <c r="G18" s="76">
        <v>2932552</v>
      </c>
      <c r="H18" s="40">
        <f t="shared" si="0"/>
        <v>1.1557907340530311</v>
      </c>
      <c r="I18" s="77">
        <f t="shared" si="1"/>
        <v>30320</v>
      </c>
      <c r="J18" s="39">
        <f t="shared" si="3"/>
        <v>35043.575056487905</v>
      </c>
      <c r="K18" s="40">
        <f t="shared" si="2"/>
        <v>2.5928275268019933E-2</v>
      </c>
      <c r="L18" s="27"/>
      <c r="M18" s="23"/>
      <c r="N18" s="23"/>
      <c r="O18" s="23"/>
      <c r="P18" s="23"/>
      <c r="Q18" s="23"/>
    </row>
    <row r="19" spans="1:17" s="12" customFormat="1" ht="11.25" x14ac:dyDescent="0.2">
      <c r="A19" s="24">
        <v>48106</v>
      </c>
      <c r="B19" s="25" t="s">
        <v>168</v>
      </c>
      <c r="C19" s="26"/>
      <c r="D19" s="38">
        <v>12</v>
      </c>
      <c r="E19" s="47" t="s">
        <v>16</v>
      </c>
      <c r="F19" s="76">
        <v>0</v>
      </c>
      <c r="G19" s="76">
        <v>0</v>
      </c>
      <c r="H19" s="40">
        <f t="shared" si="0"/>
        <v>0</v>
      </c>
      <c r="I19" s="77" t="str">
        <f t="shared" si="1"/>
        <v>0</v>
      </c>
      <c r="J19" s="39">
        <f t="shared" si="3"/>
        <v>0</v>
      </c>
      <c r="K19" s="40">
        <f t="shared" si="2"/>
        <v>0</v>
      </c>
      <c r="L19" s="27"/>
      <c r="M19" s="23"/>
      <c r="N19" s="23"/>
      <c r="O19" s="23"/>
      <c r="P19" s="23"/>
      <c r="Q19" s="23"/>
    </row>
    <row r="20" spans="1:17" s="12" customFormat="1" ht="11.25" x14ac:dyDescent="0.2">
      <c r="A20" s="24">
        <v>179371</v>
      </c>
      <c r="B20" s="25" t="s">
        <v>168</v>
      </c>
      <c r="C20" s="26"/>
      <c r="D20" s="38">
        <v>13</v>
      </c>
      <c r="E20" s="47" t="s">
        <v>17</v>
      </c>
      <c r="F20" s="76">
        <v>0</v>
      </c>
      <c r="G20" s="76">
        <v>0</v>
      </c>
      <c r="H20" s="40">
        <f t="shared" si="0"/>
        <v>0</v>
      </c>
      <c r="I20" s="77" t="str">
        <f t="shared" si="1"/>
        <v>0</v>
      </c>
      <c r="J20" s="39">
        <f t="shared" si="3"/>
        <v>0</v>
      </c>
      <c r="K20" s="40">
        <f t="shared" si="2"/>
        <v>0</v>
      </c>
      <c r="L20" s="27"/>
      <c r="M20" s="23"/>
      <c r="N20" s="23"/>
      <c r="O20" s="23"/>
      <c r="P20" s="23"/>
      <c r="Q20" s="23"/>
    </row>
    <row r="21" spans="1:17" s="12" customFormat="1" ht="11.25" x14ac:dyDescent="0.2">
      <c r="A21" s="24">
        <v>15660</v>
      </c>
      <c r="B21" s="25" t="s">
        <v>167</v>
      </c>
      <c r="C21" s="26"/>
      <c r="D21" s="38">
        <v>14</v>
      </c>
      <c r="E21" s="47" t="s">
        <v>18</v>
      </c>
      <c r="F21" s="76">
        <v>578643</v>
      </c>
      <c r="G21" s="76">
        <v>788562</v>
      </c>
      <c r="H21" s="40">
        <f t="shared" si="0"/>
        <v>1.362778085970106</v>
      </c>
      <c r="I21" s="77">
        <f t="shared" si="1"/>
        <v>15660</v>
      </c>
      <c r="J21" s="39">
        <f t="shared" si="3"/>
        <v>21341.104826291859</v>
      </c>
      <c r="K21" s="40">
        <f t="shared" si="2"/>
        <v>1.5789999723710268E-2</v>
      </c>
      <c r="L21" s="27"/>
      <c r="M21" s="23"/>
      <c r="N21" s="23"/>
      <c r="O21" s="23"/>
      <c r="P21" s="23"/>
      <c r="Q21" s="23"/>
    </row>
    <row r="22" spans="1:17" s="12" customFormat="1" ht="11.25" x14ac:dyDescent="0.2">
      <c r="A22" s="24">
        <v>21814</v>
      </c>
      <c r="B22" s="25" t="s">
        <v>167</v>
      </c>
      <c r="C22" s="26"/>
      <c r="D22" s="38">
        <v>15</v>
      </c>
      <c r="E22" s="47" t="s">
        <v>19</v>
      </c>
      <c r="F22" s="76">
        <v>2722752</v>
      </c>
      <c r="G22" s="76">
        <v>3836353</v>
      </c>
      <c r="H22" s="40">
        <f t="shared" si="0"/>
        <v>1.4089983222856874</v>
      </c>
      <c r="I22" s="77">
        <f t="shared" si="1"/>
        <v>21814</v>
      </c>
      <c r="J22" s="39">
        <f t="shared" si="3"/>
        <v>30735.889402339984</v>
      </c>
      <c r="K22" s="40">
        <f t="shared" si="2"/>
        <v>2.2741075924664993E-2</v>
      </c>
      <c r="L22" s="27"/>
      <c r="M22" s="23"/>
      <c r="N22" s="23"/>
      <c r="O22" s="23"/>
      <c r="P22" s="23"/>
      <c r="Q22" s="23"/>
    </row>
    <row r="23" spans="1:17" s="12" customFormat="1" ht="11.25" x14ac:dyDescent="0.2">
      <c r="A23" s="24">
        <v>40899</v>
      </c>
      <c r="B23" s="25" t="s">
        <v>167</v>
      </c>
      <c r="C23" s="26"/>
      <c r="D23" s="38">
        <v>16</v>
      </c>
      <c r="E23" s="47" t="s">
        <v>20</v>
      </c>
      <c r="F23" s="76">
        <v>3252292</v>
      </c>
      <c r="G23" s="76">
        <v>4305627</v>
      </c>
      <c r="H23" s="40">
        <f t="shared" si="0"/>
        <v>1.3238746705400377</v>
      </c>
      <c r="I23" s="77">
        <f t="shared" si="1"/>
        <v>40899</v>
      </c>
      <c r="J23" s="39">
        <f t="shared" si="3"/>
        <v>54145.150150417001</v>
      </c>
      <c r="K23" s="40">
        <f t="shared" si="2"/>
        <v>4.0061276718066155E-2</v>
      </c>
      <c r="L23" s="27"/>
      <c r="M23" s="23"/>
      <c r="N23" s="23"/>
      <c r="O23" s="23"/>
      <c r="P23" s="23"/>
      <c r="Q23" s="23"/>
    </row>
    <row r="24" spans="1:17" s="12" customFormat="1" ht="11.25" x14ac:dyDescent="0.2">
      <c r="A24" s="24">
        <v>25119</v>
      </c>
      <c r="B24" s="25" t="s">
        <v>167</v>
      </c>
      <c r="C24" s="26"/>
      <c r="D24" s="38">
        <v>17</v>
      </c>
      <c r="E24" s="47" t="s">
        <v>21</v>
      </c>
      <c r="F24" s="76">
        <v>1551646</v>
      </c>
      <c r="G24" s="76">
        <v>1840047</v>
      </c>
      <c r="H24" s="40">
        <f t="shared" si="0"/>
        <v>1.1858677816976295</v>
      </c>
      <c r="I24" s="77">
        <f t="shared" si="1"/>
        <v>25119</v>
      </c>
      <c r="J24" s="39">
        <f t="shared" si="3"/>
        <v>29787.812808462757</v>
      </c>
      <c r="K24" s="40">
        <f t="shared" si="2"/>
        <v>2.2039606657856713E-2</v>
      </c>
      <c r="L24" s="27"/>
      <c r="M24" s="23"/>
      <c r="N24" s="23"/>
      <c r="O24" s="23"/>
      <c r="P24" s="23"/>
      <c r="Q24" s="23"/>
    </row>
    <row r="25" spans="1:17" s="12" customFormat="1" ht="11.25" x14ac:dyDescent="0.2">
      <c r="A25" s="24">
        <v>15334</v>
      </c>
      <c r="B25" s="25" t="s">
        <v>167</v>
      </c>
      <c r="C25" s="26"/>
      <c r="D25" s="38">
        <v>18</v>
      </c>
      <c r="E25" s="47" t="s">
        <v>22</v>
      </c>
      <c r="F25" s="76">
        <v>704078</v>
      </c>
      <c r="G25" s="76">
        <v>940706</v>
      </c>
      <c r="H25" s="40">
        <f t="shared" si="0"/>
        <v>1.3360820818147989</v>
      </c>
      <c r="I25" s="77">
        <f t="shared" si="1"/>
        <v>15334</v>
      </c>
      <c r="J25" s="39">
        <f t="shared" si="3"/>
        <v>20487.482642548126</v>
      </c>
      <c r="K25" s="40">
        <f t="shared" si="2"/>
        <v>1.5158416019156181E-2</v>
      </c>
      <c r="L25" s="27"/>
      <c r="M25" s="23"/>
      <c r="N25" s="23"/>
      <c r="O25" s="23"/>
      <c r="P25" s="23"/>
      <c r="Q25" s="23"/>
    </row>
    <row r="26" spans="1:17" s="12" customFormat="1" ht="11.25" x14ac:dyDescent="0.2">
      <c r="A26" s="24">
        <v>5453</v>
      </c>
      <c r="B26" s="25" t="s">
        <v>167</v>
      </c>
      <c r="C26" s="26"/>
      <c r="D26" s="38">
        <v>19</v>
      </c>
      <c r="E26" s="47" t="s">
        <v>23</v>
      </c>
      <c r="F26" s="76">
        <v>492924</v>
      </c>
      <c r="G26" s="76">
        <v>610765</v>
      </c>
      <c r="H26" s="40">
        <f t="shared" si="0"/>
        <v>1.2390652514383556</v>
      </c>
      <c r="I26" s="77">
        <f t="shared" si="1"/>
        <v>5453</v>
      </c>
      <c r="J26" s="39">
        <f t="shared" si="3"/>
        <v>6756.6228160933524</v>
      </c>
      <c r="K26" s="40">
        <f t="shared" si="2"/>
        <v>4.9991353900240417E-3</v>
      </c>
      <c r="L26" s="27"/>
      <c r="M26" s="23"/>
      <c r="N26" s="23"/>
      <c r="O26" s="23"/>
      <c r="P26" s="23"/>
      <c r="Q26" s="23"/>
    </row>
    <row r="27" spans="1:17" s="12" customFormat="1" ht="11.25" x14ac:dyDescent="0.2">
      <c r="A27" s="24">
        <v>102199</v>
      </c>
      <c r="B27" s="25" t="s">
        <v>168</v>
      </c>
      <c r="C27" s="26"/>
      <c r="D27" s="38">
        <v>20</v>
      </c>
      <c r="E27" s="47" t="s">
        <v>24</v>
      </c>
      <c r="F27" s="76">
        <v>0</v>
      </c>
      <c r="G27" s="76">
        <v>0</v>
      </c>
      <c r="H27" s="40">
        <f t="shared" si="0"/>
        <v>0</v>
      </c>
      <c r="I27" s="77" t="str">
        <f t="shared" si="1"/>
        <v>0</v>
      </c>
      <c r="J27" s="39">
        <f t="shared" si="3"/>
        <v>0</v>
      </c>
      <c r="K27" s="40">
        <f t="shared" si="2"/>
        <v>0</v>
      </c>
      <c r="L27" s="27"/>
      <c r="M27" s="23"/>
      <c r="N27" s="23"/>
      <c r="O27" s="23"/>
      <c r="P27" s="23"/>
      <c r="Q27" s="23"/>
    </row>
    <row r="28" spans="1:17" s="12" customFormat="1" ht="11.25" x14ac:dyDescent="0.2">
      <c r="A28" s="24">
        <v>58469</v>
      </c>
      <c r="B28" s="25" t="s">
        <v>167</v>
      </c>
      <c r="C28" s="26"/>
      <c r="D28" s="38">
        <v>21</v>
      </c>
      <c r="E28" s="47" t="s">
        <v>25</v>
      </c>
      <c r="F28" s="76">
        <v>5539275</v>
      </c>
      <c r="G28" s="76">
        <v>16499459</v>
      </c>
      <c r="H28" s="40">
        <f t="shared" si="0"/>
        <v>2</v>
      </c>
      <c r="I28" s="77">
        <f t="shared" si="1"/>
        <v>58469</v>
      </c>
      <c r="J28" s="39">
        <f t="shared" si="3"/>
        <v>116938</v>
      </c>
      <c r="K28" s="40">
        <f t="shared" si="2"/>
        <v>8.652087146943005E-2</v>
      </c>
      <c r="L28" s="27"/>
      <c r="M28" s="23"/>
      <c r="N28" s="23"/>
      <c r="O28" s="23"/>
      <c r="P28" s="23"/>
      <c r="Q28" s="23"/>
    </row>
    <row r="29" spans="1:17" s="12" customFormat="1" ht="11.25" x14ac:dyDescent="0.2">
      <c r="A29" s="24">
        <v>19036</v>
      </c>
      <c r="B29" s="25" t="s">
        <v>167</v>
      </c>
      <c r="C29" s="26"/>
      <c r="D29" s="38">
        <v>22</v>
      </c>
      <c r="E29" s="47" t="s">
        <v>26</v>
      </c>
      <c r="F29" s="76">
        <v>1328074</v>
      </c>
      <c r="G29" s="76">
        <v>1547902</v>
      </c>
      <c r="H29" s="40">
        <f t="shared" si="0"/>
        <v>1.1655239090592844</v>
      </c>
      <c r="I29" s="77">
        <f t="shared" si="1"/>
        <v>19036</v>
      </c>
      <c r="J29" s="39">
        <f t="shared" si="3"/>
        <v>22186.913132852536</v>
      </c>
      <c r="K29" s="40">
        <f t="shared" si="2"/>
        <v>1.641580204442477E-2</v>
      </c>
      <c r="L29" s="169"/>
      <c r="M29" s="23"/>
      <c r="N29" s="23"/>
      <c r="O29" s="23"/>
      <c r="P29" s="23"/>
      <c r="Q29" s="23"/>
    </row>
    <row r="30" spans="1:17" s="12" customFormat="1" ht="11.25" x14ac:dyDescent="0.2">
      <c r="A30" s="24">
        <v>15301</v>
      </c>
      <c r="B30" s="25" t="s">
        <v>167</v>
      </c>
      <c r="C30" s="26"/>
      <c r="D30" s="38">
        <v>23</v>
      </c>
      <c r="E30" s="47" t="s">
        <v>27</v>
      </c>
      <c r="F30" s="76">
        <v>2077941</v>
      </c>
      <c r="G30" s="76">
        <v>2620700</v>
      </c>
      <c r="H30" s="40">
        <f t="shared" si="0"/>
        <v>1.2612003901939468</v>
      </c>
      <c r="I30" s="77">
        <f t="shared" si="1"/>
        <v>15301</v>
      </c>
      <c r="J30" s="39">
        <f t="shared" si="3"/>
        <v>19297.62717035758</v>
      </c>
      <c r="K30" s="40">
        <f t="shared" si="2"/>
        <v>1.4278057774816477E-2</v>
      </c>
      <c r="L30" s="27"/>
      <c r="M30" s="23"/>
      <c r="N30" s="23"/>
      <c r="O30" s="23"/>
      <c r="P30" s="23"/>
      <c r="Q30" s="23"/>
    </row>
    <row r="31" spans="1:17" s="12" customFormat="1" ht="11.25" x14ac:dyDescent="0.2">
      <c r="A31" s="24">
        <v>97943</v>
      </c>
      <c r="B31" s="25" t="s">
        <v>168</v>
      </c>
      <c r="C31" s="26"/>
      <c r="D31" s="38">
        <v>24</v>
      </c>
      <c r="E31" s="47" t="s">
        <v>28</v>
      </c>
      <c r="F31" s="76">
        <v>0</v>
      </c>
      <c r="G31" s="76">
        <v>0</v>
      </c>
      <c r="H31" s="40">
        <f t="shared" si="0"/>
        <v>0</v>
      </c>
      <c r="I31" s="77" t="str">
        <f t="shared" si="1"/>
        <v>0</v>
      </c>
      <c r="J31" s="39">
        <f t="shared" si="3"/>
        <v>0</v>
      </c>
      <c r="K31" s="40">
        <f t="shared" si="2"/>
        <v>0</v>
      </c>
      <c r="L31" s="27"/>
      <c r="M31" s="23"/>
      <c r="N31" s="23"/>
      <c r="O31" s="23"/>
      <c r="P31" s="23"/>
      <c r="Q31" s="23"/>
    </row>
    <row r="32" spans="1:17" s="12" customFormat="1" ht="11.25" x14ac:dyDescent="0.2">
      <c r="A32" s="24">
        <v>31107</v>
      </c>
      <c r="B32" s="25" t="s">
        <v>168</v>
      </c>
      <c r="C32" s="26"/>
      <c r="D32" s="38">
        <v>25</v>
      </c>
      <c r="E32" s="47" t="s">
        <v>29</v>
      </c>
      <c r="F32" s="76">
        <v>0</v>
      </c>
      <c r="G32" s="76">
        <v>0</v>
      </c>
      <c r="H32" s="40">
        <f t="shared" si="0"/>
        <v>0</v>
      </c>
      <c r="I32" s="77" t="str">
        <f t="shared" si="1"/>
        <v>0</v>
      </c>
      <c r="J32" s="39">
        <f t="shared" si="3"/>
        <v>0</v>
      </c>
      <c r="K32" s="40">
        <f t="shared" si="2"/>
        <v>0</v>
      </c>
      <c r="L32" s="27"/>
      <c r="M32" s="23"/>
      <c r="N32" s="23"/>
      <c r="O32" s="23"/>
      <c r="P32" s="23"/>
      <c r="Q32" s="23"/>
    </row>
    <row r="33" spans="1:17" s="12" customFormat="1" ht="11.25" x14ac:dyDescent="0.2">
      <c r="A33" s="24">
        <v>9382</v>
      </c>
      <c r="B33" s="25" t="s">
        <v>167</v>
      </c>
      <c r="C33" s="26"/>
      <c r="D33" s="38">
        <v>26</v>
      </c>
      <c r="E33" s="47" t="s">
        <v>30</v>
      </c>
      <c r="F33" s="76">
        <v>127346</v>
      </c>
      <c r="G33" s="76">
        <v>217399</v>
      </c>
      <c r="H33" s="40">
        <f t="shared" si="0"/>
        <v>1.7071521681089317</v>
      </c>
      <c r="I33" s="77">
        <f t="shared" si="1"/>
        <v>9382</v>
      </c>
      <c r="J33" s="39">
        <f t="shared" si="3"/>
        <v>16016.501641197998</v>
      </c>
      <c r="K33" s="40">
        <f t="shared" si="2"/>
        <v>1.185039661947363E-2</v>
      </c>
      <c r="L33" s="27"/>
      <c r="M33" s="23"/>
      <c r="N33" s="23"/>
      <c r="O33" s="23"/>
      <c r="P33" s="23"/>
      <c r="Q33" s="23"/>
    </row>
    <row r="34" spans="1:17" s="12" customFormat="1" ht="11.25" x14ac:dyDescent="0.2">
      <c r="A34" s="24">
        <v>10215</v>
      </c>
      <c r="B34" s="25" t="s">
        <v>167</v>
      </c>
      <c r="C34" s="26"/>
      <c r="D34" s="38">
        <v>27</v>
      </c>
      <c r="E34" s="47" t="s">
        <v>31</v>
      </c>
      <c r="F34" s="76">
        <v>2221934</v>
      </c>
      <c r="G34" s="76">
        <v>2438278</v>
      </c>
      <c r="H34" s="40">
        <f t="shared" si="0"/>
        <v>1.0973674285554837</v>
      </c>
      <c r="I34" s="77">
        <f t="shared" si="1"/>
        <v>10215</v>
      </c>
      <c r="J34" s="39">
        <f t="shared" si="3"/>
        <v>11209.608282694266</v>
      </c>
      <c r="K34" s="40">
        <f t="shared" si="2"/>
        <v>8.2938401328024169E-3</v>
      </c>
      <c r="L34" s="27"/>
      <c r="M34" s="23"/>
      <c r="N34" s="23"/>
      <c r="O34" s="23"/>
      <c r="P34" s="23"/>
      <c r="Q34" s="23"/>
    </row>
    <row r="35" spans="1:17" s="12" customFormat="1" ht="11.25" x14ac:dyDescent="0.2">
      <c r="A35" s="24">
        <v>911908</v>
      </c>
      <c r="B35" s="25" t="s">
        <v>168</v>
      </c>
      <c r="C35" s="26"/>
      <c r="D35" s="38">
        <v>28</v>
      </c>
      <c r="E35" s="47" t="s">
        <v>32</v>
      </c>
      <c r="F35" s="76">
        <v>0</v>
      </c>
      <c r="G35" s="76">
        <v>0</v>
      </c>
      <c r="H35" s="40">
        <f t="shared" si="0"/>
        <v>0</v>
      </c>
      <c r="I35" s="77" t="str">
        <f t="shared" si="1"/>
        <v>0</v>
      </c>
      <c r="J35" s="39">
        <f t="shared" si="3"/>
        <v>0</v>
      </c>
      <c r="K35" s="40">
        <f t="shared" si="2"/>
        <v>0</v>
      </c>
      <c r="L35" s="27"/>
      <c r="M35" s="23"/>
      <c r="N35" s="23"/>
      <c r="O35" s="23"/>
      <c r="P35" s="23"/>
      <c r="Q35" s="23"/>
    </row>
    <row r="36" spans="1:17" s="12" customFormat="1" ht="11.25" x14ac:dyDescent="0.2">
      <c r="A36" s="24">
        <v>18468</v>
      </c>
      <c r="B36" s="25" t="s">
        <v>167</v>
      </c>
      <c r="C36" s="26"/>
      <c r="D36" s="38">
        <v>29</v>
      </c>
      <c r="E36" s="47" t="s">
        <v>33</v>
      </c>
      <c r="F36" s="76">
        <v>1218825</v>
      </c>
      <c r="G36" s="76">
        <v>1674939</v>
      </c>
      <c r="H36" s="40">
        <f t="shared" si="0"/>
        <v>1.3742243554242817</v>
      </c>
      <c r="I36" s="77">
        <f t="shared" si="1"/>
        <v>18468</v>
      </c>
      <c r="J36" s="39">
        <f t="shared" si="3"/>
        <v>25379.175395975635</v>
      </c>
      <c r="K36" s="40">
        <f t="shared" si="2"/>
        <v>1.8777714450694635E-2</v>
      </c>
      <c r="L36" s="27"/>
      <c r="M36" s="23"/>
      <c r="N36" s="23"/>
      <c r="O36" s="23"/>
      <c r="P36" s="23"/>
      <c r="Q36" s="23"/>
    </row>
    <row r="37" spans="1:17" s="12" customFormat="1" ht="11.25" x14ac:dyDescent="0.2">
      <c r="A37" s="24">
        <v>4779</v>
      </c>
      <c r="B37" s="25" t="s">
        <v>167</v>
      </c>
      <c r="C37" s="26"/>
      <c r="D37" s="38">
        <v>30</v>
      </c>
      <c r="E37" s="47" t="s">
        <v>34</v>
      </c>
      <c r="F37" s="76">
        <v>845483</v>
      </c>
      <c r="G37" s="76">
        <v>1260265</v>
      </c>
      <c r="H37" s="40">
        <f t="shared" si="0"/>
        <v>1.4905858544760806</v>
      </c>
      <c r="I37" s="77">
        <f t="shared" si="1"/>
        <v>4779</v>
      </c>
      <c r="J37" s="39">
        <f t="shared" si="3"/>
        <v>7123.5097985411894</v>
      </c>
      <c r="K37" s="40">
        <f t="shared" si="2"/>
        <v>5.2705901904497067E-3</v>
      </c>
      <c r="L37" s="27"/>
      <c r="M37" s="23"/>
      <c r="N37" s="23"/>
      <c r="O37" s="23"/>
      <c r="P37" s="23"/>
      <c r="Q37" s="23"/>
    </row>
    <row r="38" spans="1:17" s="12" customFormat="1" ht="11.25" x14ac:dyDescent="0.2">
      <c r="A38" s="24">
        <v>14945</v>
      </c>
      <c r="B38" s="25" t="s">
        <v>167</v>
      </c>
      <c r="C38" s="26"/>
      <c r="D38" s="38">
        <v>31</v>
      </c>
      <c r="E38" s="47" t="s">
        <v>35</v>
      </c>
      <c r="F38" s="76">
        <v>1131890</v>
      </c>
      <c r="G38" s="76">
        <v>1161952</v>
      </c>
      <c r="H38" s="40">
        <f t="shared" si="0"/>
        <v>1.0265591179354885</v>
      </c>
      <c r="I38" s="77">
        <f t="shared" si="1"/>
        <v>14945</v>
      </c>
      <c r="J38" s="39">
        <f t="shared" si="3"/>
        <v>15341.926017545875</v>
      </c>
      <c r="K38" s="40">
        <f t="shared" si="2"/>
        <v>1.135128708424628E-2</v>
      </c>
      <c r="L38" s="27"/>
      <c r="M38" s="23"/>
      <c r="N38" s="23"/>
      <c r="O38" s="23"/>
      <c r="P38" s="23"/>
      <c r="Q38" s="23"/>
    </row>
    <row r="39" spans="1:17" s="12" customFormat="1" ht="11.25" x14ac:dyDescent="0.2">
      <c r="A39" s="24">
        <v>12163</v>
      </c>
      <c r="B39" s="25" t="s">
        <v>167</v>
      </c>
      <c r="C39" s="26"/>
      <c r="D39" s="38">
        <v>32</v>
      </c>
      <c r="E39" s="47" t="s">
        <v>36</v>
      </c>
      <c r="F39" s="76">
        <v>153181</v>
      </c>
      <c r="G39" s="76">
        <v>231820</v>
      </c>
      <c r="H39" s="40">
        <f t="shared" si="0"/>
        <v>1.5133730684614932</v>
      </c>
      <c r="I39" s="77">
        <f t="shared" si="1"/>
        <v>12163</v>
      </c>
      <c r="J39" s="39">
        <f t="shared" si="3"/>
        <v>18407.15663169714</v>
      </c>
      <c r="K39" s="40">
        <f t="shared" si="2"/>
        <v>1.3619210462370959E-2</v>
      </c>
      <c r="L39" s="27"/>
      <c r="M39" s="23"/>
      <c r="N39" s="23"/>
      <c r="O39" s="23"/>
      <c r="P39" s="23"/>
      <c r="Q39" s="23"/>
    </row>
    <row r="40" spans="1:17" s="12" customFormat="1" ht="11.25" x14ac:dyDescent="0.2">
      <c r="A40" s="24">
        <v>39880</v>
      </c>
      <c r="B40" s="25" t="s">
        <v>168</v>
      </c>
      <c r="C40" s="26"/>
      <c r="D40" s="38">
        <v>33</v>
      </c>
      <c r="E40" s="47" t="s">
        <v>37</v>
      </c>
      <c r="F40" s="76">
        <v>0</v>
      </c>
      <c r="G40" s="76">
        <v>0</v>
      </c>
      <c r="H40" s="40">
        <f t="shared" ref="H40:H65" si="4">IF(B40="Sí",MIN(G40/F40,2),0)</f>
        <v>0</v>
      </c>
      <c r="I40" s="77" t="str">
        <f t="shared" ref="I40:I65" si="5">IF(B40="Sí",A40,"0")</f>
        <v>0</v>
      </c>
      <c r="J40" s="39">
        <f t="shared" si="3"/>
        <v>0</v>
      </c>
      <c r="K40" s="40">
        <f t="shared" ref="K40:K65" si="6">J40/$J$66</f>
        <v>0</v>
      </c>
      <c r="L40" s="27"/>
      <c r="M40" s="23"/>
      <c r="N40" s="23"/>
      <c r="O40" s="23"/>
      <c r="P40" s="23"/>
      <c r="Q40" s="23"/>
    </row>
    <row r="41" spans="1:17" s="12" customFormat="1" ht="11.25" x14ac:dyDescent="0.2">
      <c r="A41" s="24">
        <v>10785</v>
      </c>
      <c r="B41" s="25" t="s">
        <v>167</v>
      </c>
      <c r="C41" s="26"/>
      <c r="D41" s="38">
        <v>34</v>
      </c>
      <c r="E41" s="47" t="s">
        <v>38</v>
      </c>
      <c r="F41" s="76">
        <v>432128</v>
      </c>
      <c r="G41" s="76">
        <v>487927</v>
      </c>
      <c r="H41" s="40">
        <f t="shared" si="4"/>
        <v>1.1291260922689574</v>
      </c>
      <c r="I41" s="77">
        <f t="shared" si="5"/>
        <v>10785</v>
      </c>
      <c r="J41" s="39">
        <f t="shared" si="3"/>
        <v>12177.624905120705</v>
      </c>
      <c r="K41" s="40">
        <f t="shared" si="6"/>
        <v>9.0100627616247816E-3</v>
      </c>
      <c r="L41" s="27"/>
      <c r="M41" s="23"/>
      <c r="N41" s="23"/>
      <c r="O41" s="23"/>
      <c r="P41" s="23"/>
      <c r="Q41" s="23"/>
    </row>
    <row r="42" spans="1:17" s="12" customFormat="1" ht="11.25" x14ac:dyDescent="0.2">
      <c r="A42" s="24">
        <v>332072</v>
      </c>
      <c r="B42" s="25" t="s">
        <v>167</v>
      </c>
      <c r="C42" s="26"/>
      <c r="D42" s="38">
        <v>35</v>
      </c>
      <c r="E42" s="47" t="s">
        <v>39</v>
      </c>
      <c r="F42" s="76">
        <v>62759344</v>
      </c>
      <c r="G42" s="76">
        <v>77036588.189999998</v>
      </c>
      <c r="H42" s="40">
        <f t="shared" si="4"/>
        <v>1.2274919283732475</v>
      </c>
      <c r="I42" s="77">
        <f t="shared" si="5"/>
        <v>332072</v>
      </c>
      <c r="J42" s="39">
        <f t="shared" si="3"/>
        <v>407615.69963876106</v>
      </c>
      <c r="K42" s="40">
        <f t="shared" si="6"/>
        <v>0.30158943677305111</v>
      </c>
      <c r="L42" s="27"/>
      <c r="M42" s="23"/>
      <c r="N42" s="23"/>
      <c r="O42" s="23"/>
      <c r="P42" s="23"/>
      <c r="Q42" s="23"/>
    </row>
    <row r="43" spans="1:17" s="12" customFormat="1" ht="11.25" x14ac:dyDescent="0.2">
      <c r="A43" s="24">
        <v>29184</v>
      </c>
      <c r="B43" s="25" t="s">
        <v>167</v>
      </c>
      <c r="C43" s="26"/>
      <c r="D43" s="38">
        <v>36</v>
      </c>
      <c r="E43" s="47" t="s">
        <v>40</v>
      </c>
      <c r="F43" s="76">
        <v>1912474</v>
      </c>
      <c r="G43" s="76">
        <v>2403389</v>
      </c>
      <c r="H43" s="40">
        <f t="shared" si="4"/>
        <v>1.2566910713557413</v>
      </c>
      <c r="I43" s="77">
        <f t="shared" si="5"/>
        <v>29184</v>
      </c>
      <c r="J43" s="39">
        <f t="shared" si="3"/>
        <v>36675.272226445952</v>
      </c>
      <c r="K43" s="40">
        <f t="shared" si="6"/>
        <v>2.713554631010183E-2</v>
      </c>
      <c r="L43" s="27"/>
      <c r="M43" s="23"/>
      <c r="N43" s="23"/>
      <c r="O43" s="23"/>
      <c r="P43" s="23"/>
      <c r="Q43" s="23"/>
    </row>
    <row r="44" spans="1:17" s="12" customFormat="1" ht="11.25" x14ac:dyDescent="0.2">
      <c r="A44" s="24">
        <v>95037</v>
      </c>
      <c r="B44" s="25" t="s">
        <v>167</v>
      </c>
      <c r="C44" s="26"/>
      <c r="D44" s="38">
        <v>37</v>
      </c>
      <c r="E44" s="47" t="s">
        <v>41</v>
      </c>
      <c r="F44" s="76">
        <v>7593407</v>
      </c>
      <c r="G44" s="76">
        <v>8722431.7699999996</v>
      </c>
      <c r="H44" s="40">
        <f t="shared" si="4"/>
        <v>1.1486848749184655</v>
      </c>
      <c r="I44" s="77">
        <f t="shared" si="5"/>
        <v>95037</v>
      </c>
      <c r="J44" s="39">
        <f t="shared" si="3"/>
        <v>109167.5644576262</v>
      </c>
      <c r="K44" s="40">
        <f t="shared" si="6"/>
        <v>8.0771629522216865E-2</v>
      </c>
      <c r="L44" s="27"/>
      <c r="M44" s="23"/>
      <c r="N44" s="23"/>
      <c r="O44" s="23"/>
      <c r="P44" s="23"/>
      <c r="Q44" s="23"/>
    </row>
    <row r="45" spans="1:17" s="12" customFormat="1" ht="11.25" x14ac:dyDescent="0.2">
      <c r="A45" s="24">
        <v>14348</v>
      </c>
      <c r="B45" s="25" t="s">
        <v>167</v>
      </c>
      <c r="C45" s="26"/>
      <c r="D45" s="38">
        <v>38</v>
      </c>
      <c r="E45" s="47" t="s">
        <v>42</v>
      </c>
      <c r="F45" s="76">
        <v>604405</v>
      </c>
      <c r="G45" s="76">
        <v>795389</v>
      </c>
      <c r="H45" s="40">
        <f t="shared" si="4"/>
        <v>1.3159867969325205</v>
      </c>
      <c r="I45" s="77">
        <f t="shared" si="5"/>
        <v>14348</v>
      </c>
      <c r="J45" s="39">
        <f t="shared" si="3"/>
        <v>18881.778562387804</v>
      </c>
      <c r="K45" s="40">
        <f t="shared" si="6"/>
        <v>1.3970376918628631E-2</v>
      </c>
      <c r="L45" s="27"/>
      <c r="M45" s="23"/>
      <c r="N45" s="23"/>
      <c r="O45" s="23"/>
      <c r="P45" s="23"/>
      <c r="Q45" s="23"/>
    </row>
    <row r="46" spans="1:17" s="12" customFormat="1" ht="11.25" x14ac:dyDescent="0.2">
      <c r="A46" s="24">
        <v>13603</v>
      </c>
      <c r="B46" s="25" t="s">
        <v>167</v>
      </c>
      <c r="C46" s="26"/>
      <c r="D46" s="38">
        <v>39</v>
      </c>
      <c r="E46" s="47" t="s">
        <v>71</v>
      </c>
      <c r="F46" s="76">
        <v>817844</v>
      </c>
      <c r="G46" s="76">
        <v>862668</v>
      </c>
      <c r="H46" s="40">
        <f t="shared" si="4"/>
        <v>1.0548075183042243</v>
      </c>
      <c r="I46" s="77">
        <f t="shared" si="5"/>
        <v>13603</v>
      </c>
      <c r="J46" s="39">
        <f t="shared" si="3"/>
        <v>14348.546671492362</v>
      </c>
      <c r="K46" s="40">
        <f t="shared" si="6"/>
        <v>1.0616298913418299E-2</v>
      </c>
      <c r="L46" s="27"/>
      <c r="M46" s="23"/>
      <c r="N46" s="23"/>
      <c r="O46" s="23"/>
      <c r="P46" s="23"/>
      <c r="Q46" s="23"/>
    </row>
    <row r="47" spans="1:17" s="12" customFormat="1" ht="11.25" x14ac:dyDescent="0.2">
      <c r="A47" s="24">
        <v>36968</v>
      </c>
      <c r="B47" s="25" t="s">
        <v>168</v>
      </c>
      <c r="C47" s="26"/>
      <c r="D47" s="38">
        <v>40</v>
      </c>
      <c r="E47" s="47" t="s">
        <v>43</v>
      </c>
      <c r="F47" s="76">
        <v>0</v>
      </c>
      <c r="G47" s="76">
        <v>0</v>
      </c>
      <c r="H47" s="40">
        <f t="shared" si="4"/>
        <v>0</v>
      </c>
      <c r="I47" s="77" t="str">
        <f t="shared" si="5"/>
        <v>0</v>
      </c>
      <c r="J47" s="39">
        <f t="shared" si="3"/>
        <v>0</v>
      </c>
      <c r="K47" s="40">
        <f t="shared" si="6"/>
        <v>0</v>
      </c>
      <c r="L47" s="27"/>
      <c r="M47" s="23"/>
      <c r="N47" s="23"/>
      <c r="O47" s="23"/>
      <c r="P47" s="23"/>
      <c r="Q47" s="23"/>
    </row>
    <row r="48" spans="1:17" s="12" customFormat="1" ht="11.25" x14ac:dyDescent="0.2">
      <c r="A48" s="24">
        <v>20300</v>
      </c>
      <c r="B48" s="25" t="s">
        <v>167</v>
      </c>
      <c r="C48" s="26"/>
      <c r="D48" s="38">
        <v>41</v>
      </c>
      <c r="E48" s="47" t="s">
        <v>44</v>
      </c>
      <c r="F48" s="76">
        <v>718670</v>
      </c>
      <c r="G48" s="76">
        <v>845372</v>
      </c>
      <c r="H48" s="40">
        <f t="shared" si="4"/>
        <v>1.1763006665089679</v>
      </c>
      <c r="I48" s="77">
        <f t="shared" si="5"/>
        <v>20300</v>
      </c>
      <c r="J48" s="39">
        <f t="shared" si="3"/>
        <v>23878.903530132047</v>
      </c>
      <c r="K48" s="40">
        <f t="shared" si="6"/>
        <v>1.766768324378281E-2</v>
      </c>
      <c r="L48" s="27"/>
      <c r="M48" s="23"/>
      <c r="N48" s="23"/>
      <c r="O48" s="23"/>
      <c r="P48" s="23"/>
      <c r="Q48" s="23"/>
    </row>
    <row r="49" spans="1:17" s="12" customFormat="1" ht="11.25" x14ac:dyDescent="0.2">
      <c r="A49" s="24">
        <v>18208</v>
      </c>
      <c r="B49" s="25" t="s">
        <v>167</v>
      </c>
      <c r="C49" s="26"/>
      <c r="D49" s="38">
        <v>42</v>
      </c>
      <c r="E49" s="47" t="s">
        <v>45</v>
      </c>
      <c r="F49" s="76">
        <v>783297</v>
      </c>
      <c r="G49" s="76">
        <v>687285</v>
      </c>
      <c r="H49" s="40">
        <f t="shared" si="4"/>
        <v>0.87742580400537729</v>
      </c>
      <c r="I49" s="77">
        <f t="shared" si="5"/>
        <v>18208</v>
      </c>
      <c r="J49" s="39">
        <f t="shared" si="3"/>
        <v>15976.16903932991</v>
      </c>
      <c r="K49" s="40">
        <f t="shared" si="6"/>
        <v>1.1820555063587122E-2</v>
      </c>
      <c r="L49" s="27"/>
      <c r="M49" s="23"/>
      <c r="N49" s="23"/>
      <c r="O49" s="23"/>
      <c r="P49" s="23"/>
      <c r="Q49" s="23"/>
    </row>
    <row r="50" spans="1:17" s="12" customFormat="1" ht="11.25" x14ac:dyDescent="0.2">
      <c r="A50" s="24">
        <v>13448</v>
      </c>
      <c r="B50" s="25" t="s">
        <v>167</v>
      </c>
      <c r="C50" s="26"/>
      <c r="D50" s="38">
        <v>43</v>
      </c>
      <c r="E50" s="47" t="s">
        <v>46</v>
      </c>
      <c r="F50" s="76">
        <v>1043199</v>
      </c>
      <c r="G50" s="76">
        <v>997333</v>
      </c>
      <c r="H50" s="40">
        <f t="shared" si="4"/>
        <v>0.95603331674972847</v>
      </c>
      <c r="I50" s="77">
        <f t="shared" si="5"/>
        <v>13448</v>
      </c>
      <c r="J50" s="39">
        <f t="shared" si="3"/>
        <v>12856.736043650348</v>
      </c>
      <c r="K50" s="40">
        <f t="shared" si="6"/>
        <v>9.5125280640087941E-3</v>
      </c>
      <c r="L50" s="27"/>
      <c r="M50" s="23"/>
      <c r="N50" s="23"/>
      <c r="O50" s="23"/>
      <c r="P50" s="23"/>
      <c r="Q50" s="23"/>
    </row>
    <row r="51" spans="1:17" s="12" customFormat="1" ht="11.25" x14ac:dyDescent="0.2">
      <c r="A51" s="24">
        <v>7966</v>
      </c>
      <c r="B51" s="25" t="s">
        <v>168</v>
      </c>
      <c r="C51" s="26"/>
      <c r="D51" s="38">
        <v>44</v>
      </c>
      <c r="E51" s="47" t="s">
        <v>47</v>
      </c>
      <c r="F51" s="76">
        <v>0</v>
      </c>
      <c r="G51" s="76">
        <v>0</v>
      </c>
      <c r="H51" s="40">
        <f t="shared" si="4"/>
        <v>0</v>
      </c>
      <c r="I51" s="77" t="str">
        <f t="shared" si="5"/>
        <v>0</v>
      </c>
      <c r="J51" s="39">
        <f t="shared" si="3"/>
        <v>0</v>
      </c>
      <c r="K51" s="40">
        <f t="shared" si="6"/>
        <v>0</v>
      </c>
      <c r="L51" s="27"/>
      <c r="M51" s="23"/>
      <c r="N51" s="23"/>
      <c r="O51" s="23"/>
      <c r="P51" s="23"/>
      <c r="Q51" s="23"/>
    </row>
    <row r="52" spans="1:17" s="12" customFormat="1" ht="11.25" x14ac:dyDescent="0.2">
      <c r="A52" s="24">
        <v>7557</v>
      </c>
      <c r="B52" s="25" t="s">
        <v>167</v>
      </c>
      <c r="C52" s="26"/>
      <c r="D52" s="38">
        <v>45</v>
      </c>
      <c r="E52" s="47" t="s">
        <v>48</v>
      </c>
      <c r="F52" s="76">
        <v>546557</v>
      </c>
      <c r="G52" s="76">
        <v>651099</v>
      </c>
      <c r="H52" s="40">
        <f t="shared" si="4"/>
        <v>1.1912737372314324</v>
      </c>
      <c r="I52" s="77">
        <f t="shared" si="5"/>
        <v>7557</v>
      </c>
      <c r="J52" s="39">
        <f t="shared" si="3"/>
        <v>9002.4556322579338</v>
      </c>
      <c r="K52" s="40">
        <f t="shared" si="6"/>
        <v>6.660797231591401E-3</v>
      </c>
      <c r="L52" s="27"/>
      <c r="M52" s="23"/>
      <c r="N52" s="23"/>
      <c r="O52" s="23"/>
      <c r="P52" s="23"/>
      <c r="Q52" s="23"/>
    </row>
    <row r="53" spans="1:17" s="12" customFormat="1" ht="11.25" x14ac:dyDescent="0.2">
      <c r="A53" s="24">
        <v>14188</v>
      </c>
      <c r="B53" s="25" t="s">
        <v>167</v>
      </c>
      <c r="C53" s="26"/>
      <c r="D53" s="38">
        <v>46</v>
      </c>
      <c r="E53" s="47" t="s">
        <v>49</v>
      </c>
      <c r="F53" s="76">
        <v>2494724</v>
      </c>
      <c r="G53" s="76">
        <v>2748105</v>
      </c>
      <c r="H53" s="40">
        <f t="shared" si="4"/>
        <v>1.1015667464617329</v>
      </c>
      <c r="I53" s="77">
        <f t="shared" si="5"/>
        <v>14188</v>
      </c>
      <c r="J53" s="39">
        <f t="shared" si="3"/>
        <v>15629.028998799067</v>
      </c>
      <c r="K53" s="40">
        <f t="shared" si="6"/>
        <v>1.1563710762943517E-2</v>
      </c>
      <c r="L53" s="27"/>
      <c r="M53" s="23"/>
      <c r="N53" s="23"/>
      <c r="O53" s="23"/>
      <c r="P53" s="23"/>
      <c r="Q53" s="23"/>
    </row>
    <row r="54" spans="1:17" s="12" customFormat="1" ht="11.25" x14ac:dyDescent="0.2">
      <c r="A54" s="24">
        <v>17258</v>
      </c>
      <c r="B54" s="25" t="s">
        <v>168</v>
      </c>
      <c r="C54" s="26"/>
      <c r="D54" s="38">
        <v>47</v>
      </c>
      <c r="E54" s="47" t="s">
        <v>50</v>
      </c>
      <c r="F54" s="76">
        <v>0</v>
      </c>
      <c r="G54" s="76">
        <v>0</v>
      </c>
      <c r="H54" s="40">
        <f t="shared" si="4"/>
        <v>0</v>
      </c>
      <c r="I54" s="77" t="str">
        <f t="shared" si="5"/>
        <v>0</v>
      </c>
      <c r="J54" s="39">
        <f t="shared" si="3"/>
        <v>0</v>
      </c>
      <c r="K54" s="40">
        <f t="shared" si="6"/>
        <v>0</v>
      </c>
      <c r="L54" s="27"/>
      <c r="M54" s="23"/>
      <c r="N54" s="23"/>
      <c r="O54" s="23"/>
      <c r="P54" s="23"/>
      <c r="Q54" s="23"/>
    </row>
    <row r="55" spans="1:17" s="12" customFormat="1" ht="11.25" x14ac:dyDescent="0.2">
      <c r="A55" s="24">
        <v>18206</v>
      </c>
      <c r="B55" s="25" t="s">
        <v>168</v>
      </c>
      <c r="C55" s="26"/>
      <c r="D55" s="38">
        <v>48</v>
      </c>
      <c r="E55" s="47" t="s">
        <v>51</v>
      </c>
      <c r="F55" s="76">
        <v>0</v>
      </c>
      <c r="G55" s="76">
        <v>0</v>
      </c>
      <c r="H55" s="40">
        <f t="shared" si="4"/>
        <v>0</v>
      </c>
      <c r="I55" s="77" t="str">
        <f t="shared" si="5"/>
        <v>0</v>
      </c>
      <c r="J55" s="39">
        <f t="shared" si="3"/>
        <v>0</v>
      </c>
      <c r="K55" s="40">
        <f t="shared" si="6"/>
        <v>0</v>
      </c>
      <c r="L55" s="27"/>
      <c r="M55" s="23"/>
      <c r="N55" s="23"/>
      <c r="O55" s="23"/>
      <c r="P55" s="23"/>
      <c r="Q55" s="23"/>
    </row>
    <row r="56" spans="1:17" s="12" customFormat="1" ht="11.25" x14ac:dyDescent="0.2">
      <c r="A56" s="24">
        <v>9277</v>
      </c>
      <c r="B56" s="25" t="s">
        <v>168</v>
      </c>
      <c r="C56" s="26"/>
      <c r="D56" s="38">
        <v>49</v>
      </c>
      <c r="E56" s="47" t="s">
        <v>52</v>
      </c>
      <c r="F56" s="76">
        <v>0</v>
      </c>
      <c r="G56" s="76">
        <v>0</v>
      </c>
      <c r="H56" s="40">
        <f t="shared" si="4"/>
        <v>0</v>
      </c>
      <c r="I56" s="77" t="str">
        <f t="shared" si="5"/>
        <v>0</v>
      </c>
      <c r="J56" s="39">
        <f t="shared" si="3"/>
        <v>0</v>
      </c>
      <c r="K56" s="40">
        <f t="shared" si="6"/>
        <v>0</v>
      </c>
      <c r="L56" s="27"/>
      <c r="M56" s="23"/>
      <c r="N56" s="23"/>
      <c r="O56" s="23"/>
      <c r="P56" s="23"/>
      <c r="Q56" s="23"/>
    </row>
    <row r="57" spans="1:17" s="12" customFormat="1" ht="11.25" x14ac:dyDescent="0.2">
      <c r="A57" s="24">
        <v>15458</v>
      </c>
      <c r="B57" s="25" t="s">
        <v>167</v>
      </c>
      <c r="C57" s="26"/>
      <c r="D57" s="38">
        <v>50</v>
      </c>
      <c r="E57" s="47" t="s">
        <v>53</v>
      </c>
      <c r="F57" s="76">
        <v>1333556.44</v>
      </c>
      <c r="G57" s="76">
        <v>1928558.69</v>
      </c>
      <c r="H57" s="40">
        <f t="shared" si="4"/>
        <v>1.446177028697788</v>
      </c>
      <c r="I57" s="77">
        <f t="shared" si="5"/>
        <v>15458</v>
      </c>
      <c r="J57" s="39">
        <f t="shared" si="3"/>
        <v>22355.004509610408</v>
      </c>
      <c r="K57" s="40">
        <f t="shared" si="6"/>
        <v>1.6540170619255768E-2</v>
      </c>
      <c r="L57" s="27"/>
      <c r="M57" s="23"/>
      <c r="N57" s="23"/>
      <c r="O57" s="23"/>
      <c r="P57" s="23"/>
      <c r="Q57" s="23"/>
    </row>
    <row r="58" spans="1:17" s="12" customFormat="1" ht="11.25" x14ac:dyDescent="0.2">
      <c r="A58" s="24">
        <v>5298</v>
      </c>
      <c r="B58" s="25" t="s">
        <v>168</v>
      </c>
      <c r="C58" s="26"/>
      <c r="D58" s="38">
        <v>51</v>
      </c>
      <c r="E58" s="47" t="s">
        <v>54</v>
      </c>
      <c r="F58" s="76">
        <v>0</v>
      </c>
      <c r="G58" s="76">
        <v>0</v>
      </c>
      <c r="H58" s="40">
        <f t="shared" si="4"/>
        <v>0</v>
      </c>
      <c r="I58" s="77" t="str">
        <f t="shared" si="5"/>
        <v>0</v>
      </c>
      <c r="J58" s="39">
        <f t="shared" si="3"/>
        <v>0</v>
      </c>
      <c r="K58" s="40">
        <f t="shared" si="6"/>
        <v>0</v>
      </c>
      <c r="L58" s="27"/>
      <c r="M58" s="23"/>
      <c r="N58" s="23"/>
      <c r="O58" s="23"/>
      <c r="P58" s="23"/>
      <c r="Q58" s="23"/>
    </row>
    <row r="59" spans="1:17" s="12" customFormat="1" ht="11.25" x14ac:dyDescent="0.2">
      <c r="A59" s="24">
        <v>38389</v>
      </c>
      <c r="B59" s="25" t="s">
        <v>167</v>
      </c>
      <c r="C59" s="26"/>
      <c r="D59" s="38">
        <v>52</v>
      </c>
      <c r="E59" s="47" t="s">
        <v>55</v>
      </c>
      <c r="F59" s="76">
        <v>631587</v>
      </c>
      <c r="G59" s="76">
        <v>740948</v>
      </c>
      <c r="H59" s="40">
        <f t="shared" si="4"/>
        <v>1.1731527089696272</v>
      </c>
      <c r="I59" s="77">
        <f t="shared" si="5"/>
        <v>38389</v>
      </c>
      <c r="J59" s="39">
        <f t="shared" si="3"/>
        <v>45036.159344635016</v>
      </c>
      <c r="K59" s="40">
        <f t="shared" si="6"/>
        <v>3.3321655528005756E-2</v>
      </c>
      <c r="L59" s="27"/>
      <c r="M59" s="23"/>
      <c r="N59" s="23"/>
      <c r="O59" s="23"/>
      <c r="P59" s="23"/>
      <c r="Q59" s="23"/>
    </row>
    <row r="60" spans="1:17" s="12" customFormat="1" ht="11.25" x14ac:dyDescent="0.2">
      <c r="A60" s="24">
        <v>52912</v>
      </c>
      <c r="B60" s="25" t="s">
        <v>168</v>
      </c>
      <c r="C60" s="26"/>
      <c r="D60" s="38">
        <v>53</v>
      </c>
      <c r="E60" s="47" t="s">
        <v>56</v>
      </c>
      <c r="F60" s="76">
        <v>0</v>
      </c>
      <c r="G60" s="76">
        <v>0</v>
      </c>
      <c r="H60" s="40">
        <f t="shared" si="4"/>
        <v>0</v>
      </c>
      <c r="I60" s="77" t="str">
        <f t="shared" si="5"/>
        <v>0</v>
      </c>
      <c r="J60" s="39">
        <f t="shared" si="3"/>
        <v>0</v>
      </c>
      <c r="K60" s="40">
        <f t="shared" si="6"/>
        <v>0</v>
      </c>
      <c r="L60" s="27"/>
      <c r="M60" s="23"/>
      <c r="N60" s="23"/>
      <c r="O60" s="23"/>
      <c r="P60" s="23"/>
      <c r="Q60" s="23"/>
    </row>
    <row r="61" spans="1:17" s="12" customFormat="1" ht="11.25" x14ac:dyDescent="0.2">
      <c r="A61" s="24">
        <v>27386</v>
      </c>
      <c r="B61" s="25" t="s">
        <v>168</v>
      </c>
      <c r="C61" s="26"/>
      <c r="D61" s="38">
        <v>54</v>
      </c>
      <c r="E61" s="47" t="s">
        <v>57</v>
      </c>
      <c r="F61" s="76">
        <v>0</v>
      </c>
      <c r="G61" s="76">
        <v>0</v>
      </c>
      <c r="H61" s="40">
        <f t="shared" si="4"/>
        <v>0</v>
      </c>
      <c r="I61" s="77" t="str">
        <f t="shared" si="5"/>
        <v>0</v>
      </c>
      <c r="J61" s="39">
        <f t="shared" si="3"/>
        <v>0</v>
      </c>
      <c r="K61" s="40">
        <f t="shared" si="6"/>
        <v>0</v>
      </c>
      <c r="L61" s="27"/>
      <c r="M61" s="23"/>
      <c r="N61" s="23"/>
      <c r="O61" s="23"/>
      <c r="P61" s="23"/>
      <c r="Q61" s="23"/>
    </row>
    <row r="62" spans="1:17" s="12" customFormat="1" ht="11.25" x14ac:dyDescent="0.2">
      <c r="A62" s="24">
        <v>10304</v>
      </c>
      <c r="B62" s="25" t="s">
        <v>167</v>
      </c>
      <c r="C62" s="26"/>
      <c r="D62" s="38">
        <v>55</v>
      </c>
      <c r="E62" s="47" t="s">
        <v>58</v>
      </c>
      <c r="F62" s="76">
        <v>1051701</v>
      </c>
      <c r="G62" s="76">
        <v>1359915</v>
      </c>
      <c r="H62" s="40">
        <f t="shared" si="4"/>
        <v>1.2930623817986291</v>
      </c>
      <c r="I62" s="77">
        <f t="shared" si="5"/>
        <v>10304</v>
      </c>
      <c r="J62" s="39">
        <f t="shared" si="3"/>
        <v>13323.714782053074</v>
      </c>
      <c r="K62" s="40">
        <f t="shared" si="6"/>
        <v>9.8580394239114674E-3</v>
      </c>
      <c r="L62" s="27"/>
      <c r="M62" s="23"/>
      <c r="N62" s="23"/>
      <c r="O62" s="23"/>
      <c r="P62" s="23"/>
      <c r="Q62" s="23"/>
    </row>
    <row r="63" spans="1:17" s="12" customFormat="1" ht="11.25" x14ac:dyDescent="0.2">
      <c r="A63" s="24">
        <v>49741</v>
      </c>
      <c r="B63" s="25" t="s">
        <v>167</v>
      </c>
      <c r="C63" s="26"/>
      <c r="D63" s="38">
        <v>56</v>
      </c>
      <c r="E63" s="47" t="s">
        <v>59</v>
      </c>
      <c r="F63" s="76">
        <v>2510424</v>
      </c>
      <c r="G63" s="76">
        <v>2799171</v>
      </c>
      <c r="H63" s="40">
        <f t="shared" si="4"/>
        <v>1.1150192158774772</v>
      </c>
      <c r="I63" s="77">
        <f t="shared" si="5"/>
        <v>49741</v>
      </c>
      <c r="J63" s="39">
        <f t="shared" si="3"/>
        <v>55462.170816961596</v>
      </c>
      <c r="K63" s="40">
        <f t="shared" si="6"/>
        <v>4.1035722799003818E-2</v>
      </c>
      <c r="L63" s="27"/>
      <c r="M63" s="23"/>
      <c r="N63" s="23"/>
      <c r="O63" s="23"/>
      <c r="P63" s="23"/>
      <c r="Q63" s="23"/>
    </row>
    <row r="64" spans="1:17" s="23" customFormat="1" ht="11.25" x14ac:dyDescent="0.2">
      <c r="A64" s="24">
        <v>20959</v>
      </c>
      <c r="B64" s="25" t="s">
        <v>168</v>
      </c>
      <c r="C64" s="26"/>
      <c r="D64" s="38">
        <v>57</v>
      </c>
      <c r="E64" s="47" t="s">
        <v>60</v>
      </c>
      <c r="F64" s="76">
        <v>0</v>
      </c>
      <c r="G64" s="76">
        <v>0</v>
      </c>
      <c r="H64" s="40">
        <f t="shared" si="4"/>
        <v>0</v>
      </c>
      <c r="I64" s="77" t="str">
        <f t="shared" si="5"/>
        <v>0</v>
      </c>
      <c r="J64" s="39">
        <f t="shared" si="3"/>
        <v>0</v>
      </c>
      <c r="K64" s="40">
        <f t="shared" si="6"/>
        <v>0</v>
      </c>
      <c r="L64" s="27"/>
    </row>
    <row r="65" spans="1:12" s="23" customFormat="1" ht="11.25" x14ac:dyDescent="0.2">
      <c r="A65" s="28">
        <v>28996</v>
      </c>
      <c r="B65" s="29" t="s">
        <v>168</v>
      </c>
      <c r="C65" s="26"/>
      <c r="D65" s="38">
        <v>58</v>
      </c>
      <c r="E65" s="47" t="s">
        <v>61</v>
      </c>
      <c r="F65" s="76">
        <v>0</v>
      </c>
      <c r="G65" s="76">
        <v>0</v>
      </c>
      <c r="H65" s="40">
        <f t="shared" si="4"/>
        <v>0</v>
      </c>
      <c r="I65" s="77" t="str">
        <f t="shared" si="5"/>
        <v>0</v>
      </c>
      <c r="J65" s="39">
        <f t="shared" si="3"/>
        <v>0</v>
      </c>
      <c r="K65" s="40">
        <f t="shared" si="6"/>
        <v>0</v>
      </c>
      <c r="L65" s="27"/>
    </row>
    <row r="66" spans="1:12" s="30" customFormat="1" ht="11.25" x14ac:dyDescent="0.2">
      <c r="B66" s="31">
        <f>COUNTIF(B8:B65,"Sí")</f>
        <v>36</v>
      </c>
      <c r="C66" s="31"/>
      <c r="D66" s="43"/>
      <c r="E66" s="44" t="s">
        <v>62</v>
      </c>
      <c r="F66" s="78">
        <f>SUM(F8:F65)</f>
        <v>120142995.48999999</v>
      </c>
      <c r="G66" s="78">
        <f>SUM(G8:G65)</f>
        <v>154356436.65000001</v>
      </c>
      <c r="H66" s="46">
        <f>SUM(H8:H65)</f>
        <v>44.34910759908113</v>
      </c>
      <c r="I66" s="45">
        <f>SUM(I8:I65)</f>
        <v>1081612</v>
      </c>
      <c r="J66" s="45">
        <f t="shared" ref="J66:K66" si="7">SUM(J8:J65)</f>
        <v>1351558.2773726115</v>
      </c>
      <c r="K66" s="48">
        <f t="shared" si="7"/>
        <v>1</v>
      </c>
      <c r="L66" s="32"/>
    </row>
    <row r="67" spans="1:12" s="23" customFormat="1" ht="11.25" x14ac:dyDescent="0.2">
      <c r="B67" s="22"/>
      <c r="C67" s="22"/>
      <c r="D67" s="36"/>
      <c r="E67" s="41"/>
      <c r="F67" s="42"/>
      <c r="G67" s="42"/>
      <c r="H67" s="42"/>
      <c r="I67" s="41"/>
      <c r="J67" s="41"/>
      <c r="K67" s="41"/>
    </row>
  </sheetData>
  <mergeCells count="8">
    <mergeCell ref="E1:K1"/>
    <mergeCell ref="B3:B5"/>
    <mergeCell ref="D3:E7"/>
    <mergeCell ref="F3:G3"/>
    <mergeCell ref="H3:H4"/>
    <mergeCell ref="I3:I5"/>
    <mergeCell ref="J3:J4"/>
    <mergeCell ref="K3:K4"/>
  </mergeCells>
  <printOptions horizontalCentered="1"/>
  <pageMargins left="0.19685039370078741" right="0.19685039370078741" top="0.19685039370078741" bottom="0.19685039370078741" header="0.31496062992125984" footer="0.31496062992125984"/>
  <pageSetup scale="9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893C9-6638-4E0C-B31C-4D2168464765}">
  <sheetPr>
    <pageSetUpPr fitToPage="1"/>
  </sheetPr>
  <dimension ref="A1:N67"/>
  <sheetViews>
    <sheetView topLeftCell="D1" zoomScaleNormal="100" workbookViewId="0">
      <selection activeCell="D1" sqref="A1:XFD1048576"/>
    </sheetView>
  </sheetViews>
  <sheetFormatPr baseColWidth="10" defaultRowHeight="12.75" x14ac:dyDescent="0.2"/>
  <cols>
    <col min="1" max="1" width="12" style="20" hidden="1" customWidth="1"/>
    <col min="2" max="3" width="12" style="21" hidden="1" customWidth="1"/>
    <col min="4" max="4" width="4.5703125" style="36" customWidth="1"/>
    <col min="5" max="5" width="23.28515625" style="41" customWidth="1"/>
    <col min="6" max="7" width="14" style="42" bestFit="1" customWidth="1"/>
    <col min="8" max="8" width="13.140625" style="41" bestFit="1" customWidth="1"/>
    <col min="9" max="9" width="11.5703125" style="20" customWidth="1"/>
    <col min="10" max="16384" width="11.42578125" style="20"/>
  </cols>
  <sheetData>
    <row r="1" spans="1:14" s="11" customFormat="1" ht="15" x14ac:dyDescent="0.25">
      <c r="A1" s="9"/>
      <c r="B1" s="10"/>
      <c r="C1" s="10"/>
      <c r="D1" s="69"/>
      <c r="E1" s="232" t="s">
        <v>203</v>
      </c>
      <c r="F1" s="232"/>
      <c r="G1" s="232"/>
      <c r="H1" s="232"/>
    </row>
    <row r="2" spans="1:14" s="11" customFormat="1" x14ac:dyDescent="0.2">
      <c r="A2" s="13"/>
      <c r="B2" s="13"/>
      <c r="C2" s="13"/>
      <c r="D2" s="34"/>
      <c r="E2" s="34"/>
      <c r="F2" s="34"/>
      <c r="G2" s="34"/>
      <c r="H2" s="33"/>
    </row>
    <row r="3" spans="1:14" s="11" customFormat="1" ht="12.75" customHeight="1" x14ac:dyDescent="0.2">
      <c r="A3" s="14"/>
      <c r="B3" s="233" t="s">
        <v>155</v>
      </c>
      <c r="C3" s="15"/>
      <c r="D3" s="309" t="s">
        <v>1</v>
      </c>
      <c r="E3" s="310"/>
      <c r="F3" s="311" t="s">
        <v>156</v>
      </c>
      <c r="G3" s="311"/>
      <c r="H3" s="270" t="s">
        <v>157</v>
      </c>
      <c r="I3" s="16"/>
    </row>
    <row r="4" spans="1:14" s="11" customFormat="1" ht="21" customHeight="1" x14ac:dyDescent="0.2">
      <c r="A4" s="17" t="s">
        <v>137</v>
      </c>
      <c r="B4" s="234"/>
      <c r="C4" s="18"/>
      <c r="D4" s="312"/>
      <c r="E4" s="313"/>
      <c r="F4" s="314">
        <v>2021</v>
      </c>
      <c r="G4" s="315">
        <v>2022</v>
      </c>
      <c r="H4" s="316"/>
      <c r="I4" s="16"/>
    </row>
    <row r="5" spans="1:14" s="11" customFormat="1" ht="12.75" customHeight="1" x14ac:dyDescent="0.2">
      <c r="A5" s="19"/>
      <c r="B5" s="235"/>
      <c r="C5" s="18"/>
      <c r="D5" s="312"/>
      <c r="E5" s="313"/>
      <c r="F5" s="314" t="s">
        <v>162</v>
      </c>
      <c r="G5" s="314" t="s">
        <v>161</v>
      </c>
      <c r="H5" s="315" t="s">
        <v>163</v>
      </c>
      <c r="I5" s="16"/>
    </row>
    <row r="6" spans="1:14" s="11" customFormat="1" ht="12.75" customHeight="1" x14ac:dyDescent="0.2">
      <c r="A6" s="16"/>
      <c r="B6" s="16"/>
      <c r="C6" s="16"/>
      <c r="D6" s="312"/>
      <c r="E6" s="313"/>
      <c r="F6" s="314"/>
      <c r="G6" s="314"/>
      <c r="H6" s="317" t="s">
        <v>164</v>
      </c>
      <c r="I6" s="16"/>
    </row>
    <row r="7" spans="1:14" s="11" customFormat="1" ht="12.75" customHeight="1" x14ac:dyDescent="0.2">
      <c r="A7" s="16"/>
      <c r="B7" s="16"/>
      <c r="C7" s="16"/>
      <c r="D7" s="318"/>
      <c r="E7" s="319"/>
      <c r="F7" s="320" t="s">
        <v>112</v>
      </c>
      <c r="G7" s="320" t="s">
        <v>113</v>
      </c>
      <c r="H7" s="320" t="s">
        <v>114</v>
      </c>
      <c r="I7" s="16"/>
    </row>
    <row r="8" spans="1:14" s="23" customFormat="1" ht="12.75" customHeight="1" x14ac:dyDescent="0.2">
      <c r="A8" s="24">
        <v>18974</v>
      </c>
      <c r="B8" s="25" t="s">
        <v>167</v>
      </c>
      <c r="C8" s="26"/>
      <c r="D8" s="278">
        <v>1</v>
      </c>
      <c r="E8" s="279" t="s">
        <v>70</v>
      </c>
      <c r="F8" s="321">
        <v>2619286</v>
      </c>
      <c r="G8" s="321">
        <v>2250990.5499999998</v>
      </c>
      <c r="H8" s="322">
        <f t="shared" ref="H8:H65" si="0">IF(B8="Sí",MIN(G8/F8,2),0)</f>
        <v>0.85939089889382059</v>
      </c>
      <c r="I8" s="27"/>
    </row>
    <row r="9" spans="1:14" s="23" customFormat="1" ht="11.25" x14ac:dyDescent="0.2">
      <c r="A9" s="24">
        <v>7785</v>
      </c>
      <c r="B9" s="25" t="s">
        <v>167</v>
      </c>
      <c r="C9" s="26"/>
      <c r="D9" s="278">
        <v>2</v>
      </c>
      <c r="E9" s="279" t="s">
        <v>6</v>
      </c>
      <c r="F9" s="321">
        <v>544102</v>
      </c>
      <c r="G9" s="321">
        <v>633731</v>
      </c>
      <c r="H9" s="322">
        <f t="shared" si="0"/>
        <v>1.1647283046193544</v>
      </c>
      <c r="I9" s="27"/>
    </row>
    <row r="10" spans="1:14" s="23" customFormat="1" ht="11.25" x14ac:dyDescent="0.2">
      <c r="A10" s="24">
        <v>48359</v>
      </c>
      <c r="B10" s="25" t="s">
        <v>168</v>
      </c>
      <c r="C10" s="26"/>
      <c r="D10" s="278">
        <v>3</v>
      </c>
      <c r="E10" s="279" t="s">
        <v>7</v>
      </c>
      <c r="F10" s="321">
        <v>0</v>
      </c>
      <c r="G10" s="321">
        <v>0</v>
      </c>
      <c r="H10" s="322">
        <f t="shared" si="0"/>
        <v>0</v>
      </c>
      <c r="I10" s="27"/>
    </row>
    <row r="11" spans="1:14" s="23" customFormat="1" ht="11.25" x14ac:dyDescent="0.2">
      <c r="A11" s="24">
        <v>4013</v>
      </c>
      <c r="B11" s="25" t="s">
        <v>167</v>
      </c>
      <c r="C11" s="26"/>
      <c r="D11" s="278">
        <v>4</v>
      </c>
      <c r="E11" s="279" t="s">
        <v>8</v>
      </c>
      <c r="F11" s="321">
        <v>1594359.05</v>
      </c>
      <c r="G11" s="321">
        <v>1021063.45</v>
      </c>
      <c r="H11" s="322">
        <f t="shared" si="0"/>
        <v>0.64042252590468873</v>
      </c>
      <c r="I11" s="27"/>
    </row>
    <row r="12" spans="1:14" s="23" customFormat="1" ht="11.25" x14ac:dyDescent="0.2">
      <c r="A12" s="24">
        <v>32544</v>
      </c>
      <c r="B12" s="25" t="s">
        <v>167</v>
      </c>
      <c r="C12" s="26"/>
      <c r="D12" s="278">
        <v>5</v>
      </c>
      <c r="E12" s="279" t="s">
        <v>9</v>
      </c>
      <c r="F12" s="321">
        <v>2225769</v>
      </c>
      <c r="G12" s="321">
        <v>2173724</v>
      </c>
      <c r="H12" s="322">
        <f t="shared" si="0"/>
        <v>0.97661707032490797</v>
      </c>
      <c r="I12" s="27"/>
    </row>
    <row r="13" spans="1:14" s="23" customFormat="1" ht="11.25" x14ac:dyDescent="0.2">
      <c r="A13" s="24">
        <v>18317</v>
      </c>
      <c r="B13" s="25" t="s">
        <v>167</v>
      </c>
      <c r="C13" s="26"/>
      <c r="D13" s="278">
        <v>6</v>
      </c>
      <c r="E13" s="279" t="s">
        <v>10</v>
      </c>
      <c r="F13" s="321">
        <v>1442609</v>
      </c>
      <c r="G13" s="321">
        <v>2303422</v>
      </c>
      <c r="H13" s="322">
        <f t="shared" si="0"/>
        <v>1.5967056908698061</v>
      </c>
      <c r="I13" s="27"/>
    </row>
    <row r="14" spans="1:14" s="23" customFormat="1" ht="11.25" x14ac:dyDescent="0.2">
      <c r="A14" s="24">
        <v>9579</v>
      </c>
      <c r="B14" s="25" t="s">
        <v>168</v>
      </c>
      <c r="C14" s="26"/>
      <c r="D14" s="278">
        <v>7</v>
      </c>
      <c r="E14" s="279" t="s">
        <v>11</v>
      </c>
      <c r="F14" s="321">
        <v>0</v>
      </c>
      <c r="G14" s="321">
        <v>0</v>
      </c>
      <c r="H14" s="322">
        <f t="shared" si="0"/>
        <v>0</v>
      </c>
      <c r="I14" s="27"/>
    </row>
    <row r="15" spans="1:14" s="23" customFormat="1" ht="11.25" x14ac:dyDescent="0.2">
      <c r="A15" s="24">
        <v>19840</v>
      </c>
      <c r="B15" s="25" t="s">
        <v>168</v>
      </c>
      <c r="C15" s="26"/>
      <c r="D15" s="278">
        <v>8</v>
      </c>
      <c r="E15" s="279" t="s">
        <v>12</v>
      </c>
      <c r="F15" s="321">
        <v>0</v>
      </c>
      <c r="G15" s="321">
        <v>0</v>
      </c>
      <c r="H15" s="322">
        <f t="shared" si="0"/>
        <v>0</v>
      </c>
      <c r="I15" s="27"/>
    </row>
    <row r="16" spans="1:14" s="12" customFormat="1" ht="11.25" x14ac:dyDescent="0.2">
      <c r="A16" s="24">
        <v>22075</v>
      </c>
      <c r="B16" s="25" t="s">
        <v>168</v>
      </c>
      <c r="C16" s="26"/>
      <c r="D16" s="278">
        <v>9</v>
      </c>
      <c r="E16" s="279" t="s">
        <v>13</v>
      </c>
      <c r="F16" s="321">
        <v>0</v>
      </c>
      <c r="G16" s="321">
        <v>0</v>
      </c>
      <c r="H16" s="322">
        <f t="shared" si="0"/>
        <v>0</v>
      </c>
      <c r="I16" s="27"/>
      <c r="J16" s="23"/>
      <c r="K16" s="23"/>
      <c r="L16" s="23"/>
      <c r="M16" s="23"/>
      <c r="N16" s="23"/>
    </row>
    <row r="17" spans="1:14" s="12" customFormat="1" ht="11.25" x14ac:dyDescent="0.2">
      <c r="A17" s="24">
        <v>5050</v>
      </c>
      <c r="B17" s="25" t="s">
        <v>168</v>
      </c>
      <c r="C17" s="26"/>
      <c r="D17" s="278">
        <v>10</v>
      </c>
      <c r="E17" s="279" t="s">
        <v>14</v>
      </c>
      <c r="F17" s="321">
        <v>0</v>
      </c>
      <c r="G17" s="321">
        <v>0</v>
      </c>
      <c r="H17" s="322">
        <f t="shared" si="0"/>
        <v>0</v>
      </c>
      <c r="I17" s="27"/>
      <c r="J17" s="23"/>
      <c r="K17" s="23"/>
      <c r="L17" s="23"/>
      <c r="M17" s="23"/>
      <c r="N17" s="23"/>
    </row>
    <row r="18" spans="1:14" s="12" customFormat="1" ht="11.25" x14ac:dyDescent="0.2">
      <c r="A18" s="24">
        <v>30320</v>
      </c>
      <c r="B18" s="25" t="s">
        <v>167</v>
      </c>
      <c r="C18" s="26"/>
      <c r="D18" s="278">
        <v>11</v>
      </c>
      <c r="E18" s="279" t="s">
        <v>15</v>
      </c>
      <c r="F18" s="321">
        <v>2537269</v>
      </c>
      <c r="G18" s="321">
        <v>2932552</v>
      </c>
      <c r="H18" s="322">
        <f t="shared" si="0"/>
        <v>1.1557907340530311</v>
      </c>
      <c r="I18" s="27"/>
      <c r="J18" s="23"/>
      <c r="K18" s="23"/>
      <c r="L18" s="23"/>
      <c r="M18" s="23"/>
      <c r="N18" s="23"/>
    </row>
    <row r="19" spans="1:14" s="12" customFormat="1" ht="11.25" x14ac:dyDescent="0.2">
      <c r="A19" s="24">
        <v>48106</v>
      </c>
      <c r="B19" s="25" t="s">
        <v>168</v>
      </c>
      <c r="C19" s="26"/>
      <c r="D19" s="278">
        <v>12</v>
      </c>
      <c r="E19" s="279" t="s">
        <v>16</v>
      </c>
      <c r="F19" s="321">
        <v>0</v>
      </c>
      <c r="G19" s="321">
        <v>0</v>
      </c>
      <c r="H19" s="322">
        <f t="shared" si="0"/>
        <v>0</v>
      </c>
      <c r="I19" s="27"/>
      <c r="J19" s="23"/>
      <c r="K19" s="23"/>
      <c r="L19" s="23"/>
      <c r="M19" s="23"/>
      <c r="N19" s="23"/>
    </row>
    <row r="20" spans="1:14" s="12" customFormat="1" ht="11.25" x14ac:dyDescent="0.2">
      <c r="A20" s="24">
        <v>179371</v>
      </c>
      <c r="B20" s="25" t="s">
        <v>168</v>
      </c>
      <c r="C20" s="26"/>
      <c r="D20" s="278">
        <v>13</v>
      </c>
      <c r="E20" s="279" t="s">
        <v>17</v>
      </c>
      <c r="F20" s="321">
        <v>0</v>
      </c>
      <c r="G20" s="321">
        <v>0</v>
      </c>
      <c r="H20" s="322">
        <f t="shared" si="0"/>
        <v>0</v>
      </c>
      <c r="I20" s="27"/>
      <c r="J20" s="23"/>
      <c r="K20" s="23"/>
      <c r="L20" s="23"/>
      <c r="M20" s="23"/>
      <c r="N20" s="23"/>
    </row>
    <row r="21" spans="1:14" s="12" customFormat="1" ht="11.25" x14ac:dyDescent="0.2">
      <c r="A21" s="24">
        <v>15660</v>
      </c>
      <c r="B21" s="25" t="s">
        <v>167</v>
      </c>
      <c r="C21" s="26"/>
      <c r="D21" s="278">
        <v>14</v>
      </c>
      <c r="E21" s="279" t="s">
        <v>18</v>
      </c>
      <c r="F21" s="321">
        <v>578643</v>
      </c>
      <c r="G21" s="321">
        <v>788562</v>
      </c>
      <c r="H21" s="322">
        <f t="shared" si="0"/>
        <v>1.362778085970106</v>
      </c>
      <c r="I21" s="27"/>
      <c r="J21" s="23"/>
      <c r="K21" s="23"/>
      <c r="L21" s="23"/>
      <c r="M21" s="23"/>
      <c r="N21" s="23"/>
    </row>
    <row r="22" spans="1:14" s="12" customFormat="1" ht="11.25" x14ac:dyDescent="0.2">
      <c r="A22" s="24">
        <v>21814</v>
      </c>
      <c r="B22" s="25" t="s">
        <v>167</v>
      </c>
      <c r="C22" s="26"/>
      <c r="D22" s="278">
        <v>15</v>
      </c>
      <c r="E22" s="279" t="s">
        <v>19</v>
      </c>
      <c r="F22" s="321">
        <v>2722752</v>
      </c>
      <c r="G22" s="321">
        <v>3836353</v>
      </c>
      <c r="H22" s="322">
        <f t="shared" si="0"/>
        <v>1.4089983222856874</v>
      </c>
      <c r="I22" s="27"/>
      <c r="J22" s="23"/>
      <c r="K22" s="23"/>
      <c r="L22" s="23"/>
      <c r="M22" s="23"/>
      <c r="N22" s="23"/>
    </row>
    <row r="23" spans="1:14" s="12" customFormat="1" ht="11.25" x14ac:dyDescent="0.2">
      <c r="A23" s="24">
        <v>40899</v>
      </c>
      <c r="B23" s="25" t="s">
        <v>167</v>
      </c>
      <c r="C23" s="26"/>
      <c r="D23" s="278">
        <v>16</v>
      </c>
      <c r="E23" s="279" t="s">
        <v>20</v>
      </c>
      <c r="F23" s="321">
        <v>3252292</v>
      </c>
      <c r="G23" s="321">
        <v>4305627</v>
      </c>
      <c r="H23" s="322">
        <f t="shared" si="0"/>
        <v>1.3238746705400377</v>
      </c>
      <c r="I23" s="27"/>
      <c r="J23" s="23"/>
      <c r="K23" s="23"/>
      <c r="L23" s="23"/>
      <c r="M23" s="23"/>
      <c r="N23" s="23"/>
    </row>
    <row r="24" spans="1:14" s="12" customFormat="1" ht="11.25" x14ac:dyDescent="0.2">
      <c r="A24" s="24">
        <v>25119</v>
      </c>
      <c r="B24" s="25" t="s">
        <v>167</v>
      </c>
      <c r="C24" s="26"/>
      <c r="D24" s="278">
        <v>17</v>
      </c>
      <c r="E24" s="279" t="s">
        <v>21</v>
      </c>
      <c r="F24" s="321">
        <v>1551646</v>
      </c>
      <c r="G24" s="321">
        <v>1840047</v>
      </c>
      <c r="H24" s="322">
        <f t="shared" si="0"/>
        <v>1.1858677816976295</v>
      </c>
      <c r="I24" s="27"/>
      <c r="J24" s="23"/>
      <c r="K24" s="23"/>
      <c r="L24" s="23"/>
      <c r="M24" s="23"/>
      <c r="N24" s="23"/>
    </row>
    <row r="25" spans="1:14" s="12" customFormat="1" ht="11.25" x14ac:dyDescent="0.2">
      <c r="A25" s="24">
        <v>15334</v>
      </c>
      <c r="B25" s="25" t="s">
        <v>167</v>
      </c>
      <c r="C25" s="26"/>
      <c r="D25" s="278">
        <v>18</v>
      </c>
      <c r="E25" s="279" t="s">
        <v>22</v>
      </c>
      <c r="F25" s="321">
        <v>704078</v>
      </c>
      <c r="G25" s="321">
        <v>940706</v>
      </c>
      <c r="H25" s="322">
        <f t="shared" si="0"/>
        <v>1.3360820818147989</v>
      </c>
      <c r="I25" s="27"/>
      <c r="J25" s="23"/>
      <c r="K25" s="23"/>
      <c r="L25" s="23"/>
      <c r="M25" s="23"/>
      <c r="N25" s="23"/>
    </row>
    <row r="26" spans="1:14" s="12" customFormat="1" ht="11.25" x14ac:dyDescent="0.2">
      <c r="A26" s="24">
        <v>5453</v>
      </c>
      <c r="B26" s="25" t="s">
        <v>167</v>
      </c>
      <c r="C26" s="26"/>
      <c r="D26" s="278">
        <v>19</v>
      </c>
      <c r="E26" s="279" t="s">
        <v>23</v>
      </c>
      <c r="F26" s="321">
        <v>492924</v>
      </c>
      <c r="G26" s="321">
        <v>610765</v>
      </c>
      <c r="H26" s="322">
        <f t="shared" si="0"/>
        <v>1.2390652514383556</v>
      </c>
      <c r="I26" s="27"/>
      <c r="J26" s="23"/>
      <c r="K26" s="23"/>
      <c r="L26" s="23"/>
      <c r="M26" s="23"/>
      <c r="N26" s="23"/>
    </row>
    <row r="27" spans="1:14" s="12" customFormat="1" ht="11.25" x14ac:dyDescent="0.2">
      <c r="A27" s="24">
        <v>102199</v>
      </c>
      <c r="B27" s="25" t="s">
        <v>168</v>
      </c>
      <c r="C27" s="26"/>
      <c r="D27" s="278">
        <v>20</v>
      </c>
      <c r="E27" s="279" t="s">
        <v>24</v>
      </c>
      <c r="F27" s="321">
        <v>0</v>
      </c>
      <c r="G27" s="321">
        <v>0</v>
      </c>
      <c r="H27" s="322">
        <f t="shared" si="0"/>
        <v>0</v>
      </c>
      <c r="I27" s="27"/>
      <c r="J27" s="23"/>
      <c r="K27" s="23"/>
      <c r="L27" s="23"/>
      <c r="M27" s="23"/>
      <c r="N27" s="23"/>
    </row>
    <row r="28" spans="1:14" s="12" customFormat="1" ht="11.25" x14ac:dyDescent="0.2">
      <c r="A28" s="24">
        <v>58469</v>
      </c>
      <c r="B28" s="25" t="s">
        <v>167</v>
      </c>
      <c r="C28" s="26"/>
      <c r="D28" s="278">
        <v>21</v>
      </c>
      <c r="E28" s="279" t="s">
        <v>25</v>
      </c>
      <c r="F28" s="321">
        <v>5539275</v>
      </c>
      <c r="G28" s="321">
        <v>16499459</v>
      </c>
      <c r="H28" s="322">
        <f t="shared" si="0"/>
        <v>2</v>
      </c>
      <c r="I28" s="27"/>
      <c r="J28" s="23"/>
      <c r="K28" s="23"/>
      <c r="L28" s="23"/>
      <c r="M28" s="23"/>
      <c r="N28" s="23"/>
    </row>
    <row r="29" spans="1:14" s="12" customFormat="1" ht="11.25" x14ac:dyDescent="0.2">
      <c r="A29" s="24">
        <v>19036</v>
      </c>
      <c r="B29" s="25" t="s">
        <v>167</v>
      </c>
      <c r="C29" s="26"/>
      <c r="D29" s="278">
        <v>22</v>
      </c>
      <c r="E29" s="279" t="s">
        <v>26</v>
      </c>
      <c r="F29" s="321">
        <v>1328074</v>
      </c>
      <c r="G29" s="321">
        <v>1547902</v>
      </c>
      <c r="H29" s="322">
        <f t="shared" si="0"/>
        <v>1.1655239090592844</v>
      </c>
      <c r="I29" s="27"/>
      <c r="J29" s="23"/>
      <c r="K29" s="23"/>
      <c r="L29" s="23"/>
      <c r="M29" s="23"/>
      <c r="N29" s="23"/>
    </row>
    <row r="30" spans="1:14" s="12" customFormat="1" ht="11.25" x14ac:dyDescent="0.2">
      <c r="A30" s="24">
        <v>15301</v>
      </c>
      <c r="B30" s="25" t="s">
        <v>167</v>
      </c>
      <c r="C30" s="26"/>
      <c r="D30" s="278">
        <v>23</v>
      </c>
      <c r="E30" s="279" t="s">
        <v>27</v>
      </c>
      <c r="F30" s="321">
        <v>2077941</v>
      </c>
      <c r="G30" s="321">
        <v>2620700</v>
      </c>
      <c r="H30" s="322">
        <f t="shared" si="0"/>
        <v>1.2612003901939468</v>
      </c>
      <c r="I30" s="27"/>
      <c r="J30" s="23"/>
      <c r="K30" s="23"/>
      <c r="L30" s="23"/>
      <c r="M30" s="23"/>
      <c r="N30" s="23"/>
    </row>
    <row r="31" spans="1:14" s="12" customFormat="1" ht="11.25" x14ac:dyDescent="0.2">
      <c r="A31" s="24">
        <v>97943</v>
      </c>
      <c r="B31" s="25" t="s">
        <v>168</v>
      </c>
      <c r="C31" s="26"/>
      <c r="D31" s="278">
        <v>24</v>
      </c>
      <c r="E31" s="279" t="s">
        <v>28</v>
      </c>
      <c r="F31" s="321">
        <v>0</v>
      </c>
      <c r="G31" s="321">
        <v>0</v>
      </c>
      <c r="H31" s="322">
        <f t="shared" si="0"/>
        <v>0</v>
      </c>
      <c r="I31" s="27"/>
      <c r="J31" s="23"/>
      <c r="K31" s="23"/>
      <c r="L31" s="23"/>
      <c r="M31" s="23"/>
      <c r="N31" s="23"/>
    </row>
    <row r="32" spans="1:14" s="12" customFormat="1" ht="11.25" x14ac:dyDescent="0.2">
      <c r="A32" s="24">
        <v>31107</v>
      </c>
      <c r="B32" s="25" t="s">
        <v>168</v>
      </c>
      <c r="C32" s="26"/>
      <c r="D32" s="278">
        <v>25</v>
      </c>
      <c r="E32" s="279" t="s">
        <v>29</v>
      </c>
      <c r="F32" s="321">
        <v>0</v>
      </c>
      <c r="G32" s="321">
        <v>0</v>
      </c>
      <c r="H32" s="322">
        <f t="shared" si="0"/>
        <v>0</v>
      </c>
      <c r="I32" s="27"/>
      <c r="J32" s="23"/>
      <c r="K32" s="23"/>
      <c r="L32" s="23"/>
      <c r="M32" s="23"/>
      <c r="N32" s="23"/>
    </row>
    <row r="33" spans="1:14" s="12" customFormat="1" ht="11.25" x14ac:dyDescent="0.2">
      <c r="A33" s="24">
        <v>9382</v>
      </c>
      <c r="B33" s="25" t="s">
        <v>167</v>
      </c>
      <c r="C33" s="26"/>
      <c r="D33" s="278">
        <v>26</v>
      </c>
      <c r="E33" s="279" t="s">
        <v>30</v>
      </c>
      <c r="F33" s="321">
        <v>127346</v>
      </c>
      <c r="G33" s="321">
        <v>217399</v>
      </c>
      <c r="H33" s="322">
        <f t="shared" si="0"/>
        <v>1.7071521681089317</v>
      </c>
      <c r="I33" s="27"/>
      <c r="J33" s="23"/>
      <c r="K33" s="23"/>
      <c r="L33" s="23"/>
      <c r="M33" s="23"/>
      <c r="N33" s="23"/>
    </row>
    <row r="34" spans="1:14" s="12" customFormat="1" ht="11.25" x14ac:dyDescent="0.2">
      <c r="A34" s="24">
        <v>10215</v>
      </c>
      <c r="B34" s="25" t="s">
        <v>167</v>
      </c>
      <c r="C34" s="26"/>
      <c r="D34" s="278">
        <v>27</v>
      </c>
      <c r="E34" s="279" t="s">
        <v>31</v>
      </c>
      <c r="F34" s="321">
        <v>2221934</v>
      </c>
      <c r="G34" s="321">
        <v>2438278</v>
      </c>
      <c r="H34" s="322">
        <f t="shared" si="0"/>
        <v>1.0973674285554837</v>
      </c>
      <c r="I34" s="27"/>
      <c r="J34" s="23"/>
      <c r="K34" s="23"/>
      <c r="L34" s="23"/>
      <c r="M34" s="23"/>
      <c r="N34" s="23"/>
    </row>
    <row r="35" spans="1:14" s="12" customFormat="1" ht="11.25" x14ac:dyDescent="0.2">
      <c r="A35" s="24">
        <v>911908</v>
      </c>
      <c r="B35" s="25" t="s">
        <v>168</v>
      </c>
      <c r="C35" s="26"/>
      <c r="D35" s="278">
        <v>28</v>
      </c>
      <c r="E35" s="279" t="s">
        <v>32</v>
      </c>
      <c r="F35" s="321">
        <v>0</v>
      </c>
      <c r="G35" s="321">
        <v>0</v>
      </c>
      <c r="H35" s="322">
        <f t="shared" si="0"/>
        <v>0</v>
      </c>
      <c r="I35" s="27"/>
      <c r="J35" s="23"/>
      <c r="K35" s="23"/>
      <c r="L35" s="23"/>
      <c r="M35" s="23"/>
      <c r="N35" s="23"/>
    </row>
    <row r="36" spans="1:14" s="12" customFormat="1" ht="11.25" x14ac:dyDescent="0.2">
      <c r="A36" s="24">
        <v>18468</v>
      </c>
      <c r="B36" s="25" t="s">
        <v>167</v>
      </c>
      <c r="C36" s="26"/>
      <c r="D36" s="278">
        <v>29</v>
      </c>
      <c r="E36" s="279" t="s">
        <v>33</v>
      </c>
      <c r="F36" s="321">
        <v>1218825</v>
      </c>
      <c r="G36" s="321">
        <v>1674939</v>
      </c>
      <c r="H36" s="322">
        <f t="shared" si="0"/>
        <v>1.3742243554242817</v>
      </c>
      <c r="I36" s="27"/>
      <c r="J36" s="23"/>
      <c r="K36" s="23"/>
      <c r="L36" s="23"/>
      <c r="M36" s="23"/>
      <c r="N36" s="23"/>
    </row>
    <row r="37" spans="1:14" s="12" customFormat="1" ht="11.25" x14ac:dyDescent="0.2">
      <c r="A37" s="24">
        <v>4779</v>
      </c>
      <c r="B37" s="25" t="s">
        <v>167</v>
      </c>
      <c r="C37" s="26"/>
      <c r="D37" s="278">
        <v>30</v>
      </c>
      <c r="E37" s="279" t="s">
        <v>34</v>
      </c>
      <c r="F37" s="321">
        <v>845483</v>
      </c>
      <c r="G37" s="321">
        <v>1260265</v>
      </c>
      <c r="H37" s="322">
        <f t="shared" si="0"/>
        <v>1.4905858544760806</v>
      </c>
      <c r="I37" s="27"/>
      <c r="J37" s="23"/>
      <c r="K37" s="23"/>
      <c r="L37" s="23"/>
      <c r="M37" s="23"/>
      <c r="N37" s="23"/>
    </row>
    <row r="38" spans="1:14" s="12" customFormat="1" ht="11.25" x14ac:dyDescent="0.2">
      <c r="A38" s="24">
        <v>14945</v>
      </c>
      <c r="B38" s="25" t="s">
        <v>167</v>
      </c>
      <c r="C38" s="26"/>
      <c r="D38" s="278">
        <v>31</v>
      </c>
      <c r="E38" s="279" t="s">
        <v>35</v>
      </c>
      <c r="F38" s="321">
        <v>1131890</v>
      </c>
      <c r="G38" s="321">
        <v>1161952</v>
      </c>
      <c r="H38" s="322">
        <f t="shared" si="0"/>
        <v>1.0265591179354885</v>
      </c>
      <c r="I38" s="27"/>
      <c r="J38" s="23"/>
      <c r="K38" s="23"/>
      <c r="L38" s="23"/>
      <c r="M38" s="23"/>
      <c r="N38" s="23"/>
    </row>
    <row r="39" spans="1:14" s="12" customFormat="1" ht="11.25" x14ac:dyDescent="0.2">
      <c r="A39" s="24">
        <v>12163</v>
      </c>
      <c r="B39" s="25" t="s">
        <v>167</v>
      </c>
      <c r="C39" s="26"/>
      <c r="D39" s="278">
        <v>32</v>
      </c>
      <c r="E39" s="279" t="s">
        <v>36</v>
      </c>
      <c r="F39" s="321">
        <v>153181</v>
      </c>
      <c r="G39" s="321">
        <v>231820</v>
      </c>
      <c r="H39" s="322">
        <f t="shared" si="0"/>
        <v>1.5133730684614932</v>
      </c>
      <c r="I39" s="27"/>
      <c r="J39" s="23"/>
      <c r="K39" s="23"/>
      <c r="L39" s="23"/>
      <c r="M39" s="23"/>
      <c r="N39" s="23"/>
    </row>
    <row r="40" spans="1:14" s="12" customFormat="1" ht="11.25" x14ac:dyDescent="0.2">
      <c r="A40" s="24">
        <v>39880</v>
      </c>
      <c r="B40" s="25" t="s">
        <v>168</v>
      </c>
      <c r="C40" s="26"/>
      <c r="D40" s="278">
        <v>33</v>
      </c>
      <c r="E40" s="279" t="s">
        <v>37</v>
      </c>
      <c r="F40" s="321">
        <v>0</v>
      </c>
      <c r="G40" s="321">
        <v>0</v>
      </c>
      <c r="H40" s="322">
        <f t="shared" si="0"/>
        <v>0</v>
      </c>
      <c r="I40" s="27"/>
      <c r="J40" s="23"/>
      <c r="K40" s="23"/>
      <c r="L40" s="23"/>
      <c r="M40" s="23"/>
      <c r="N40" s="23"/>
    </row>
    <row r="41" spans="1:14" s="12" customFormat="1" ht="11.25" x14ac:dyDescent="0.2">
      <c r="A41" s="24">
        <v>10785</v>
      </c>
      <c r="B41" s="25" t="s">
        <v>167</v>
      </c>
      <c r="C41" s="26"/>
      <c r="D41" s="278">
        <v>34</v>
      </c>
      <c r="E41" s="279" t="s">
        <v>38</v>
      </c>
      <c r="F41" s="321">
        <v>432128</v>
      </c>
      <c r="G41" s="321">
        <v>487927</v>
      </c>
      <c r="H41" s="322">
        <f t="shared" si="0"/>
        <v>1.1291260922689574</v>
      </c>
      <c r="I41" s="27"/>
      <c r="J41" s="23"/>
      <c r="K41" s="23"/>
      <c r="L41" s="23"/>
      <c r="M41" s="23"/>
      <c r="N41" s="23"/>
    </row>
    <row r="42" spans="1:14" s="12" customFormat="1" ht="11.25" x14ac:dyDescent="0.2">
      <c r="A42" s="24">
        <v>332072</v>
      </c>
      <c r="B42" s="25" t="s">
        <v>167</v>
      </c>
      <c r="C42" s="26"/>
      <c r="D42" s="278">
        <v>35</v>
      </c>
      <c r="E42" s="279" t="s">
        <v>39</v>
      </c>
      <c r="F42" s="321">
        <v>62759344</v>
      </c>
      <c r="G42" s="321">
        <v>77036588.189999998</v>
      </c>
      <c r="H42" s="322">
        <f t="shared" si="0"/>
        <v>1.2274919283732475</v>
      </c>
      <c r="I42" s="27"/>
      <c r="J42" s="23"/>
      <c r="K42" s="23"/>
      <c r="L42" s="23"/>
      <c r="M42" s="23"/>
      <c r="N42" s="23"/>
    </row>
    <row r="43" spans="1:14" s="12" customFormat="1" ht="11.25" x14ac:dyDescent="0.2">
      <c r="A43" s="24">
        <v>29184</v>
      </c>
      <c r="B43" s="25" t="s">
        <v>167</v>
      </c>
      <c r="C43" s="26"/>
      <c r="D43" s="278">
        <v>36</v>
      </c>
      <c r="E43" s="279" t="s">
        <v>40</v>
      </c>
      <c r="F43" s="321">
        <v>1912474</v>
      </c>
      <c r="G43" s="321">
        <v>2403389</v>
      </c>
      <c r="H43" s="322">
        <f t="shared" si="0"/>
        <v>1.2566910713557413</v>
      </c>
      <c r="I43" s="27"/>
      <c r="J43" s="23"/>
      <c r="K43" s="23"/>
      <c r="L43" s="23"/>
      <c r="M43" s="23"/>
      <c r="N43" s="23"/>
    </row>
    <row r="44" spans="1:14" s="12" customFormat="1" ht="11.25" x14ac:dyDescent="0.2">
      <c r="A44" s="24">
        <v>95037</v>
      </c>
      <c r="B44" s="25" t="s">
        <v>167</v>
      </c>
      <c r="C44" s="26"/>
      <c r="D44" s="278">
        <v>37</v>
      </c>
      <c r="E44" s="279" t="s">
        <v>41</v>
      </c>
      <c r="F44" s="321">
        <v>7593407</v>
      </c>
      <c r="G44" s="321">
        <v>8722431.7699999996</v>
      </c>
      <c r="H44" s="322">
        <f t="shared" si="0"/>
        <v>1.1486848749184655</v>
      </c>
      <c r="I44" s="27"/>
      <c r="J44" s="23"/>
      <c r="K44" s="23"/>
      <c r="L44" s="23"/>
      <c r="M44" s="23"/>
      <c r="N44" s="23"/>
    </row>
    <row r="45" spans="1:14" s="12" customFormat="1" ht="11.25" x14ac:dyDescent="0.2">
      <c r="A45" s="24">
        <v>14348</v>
      </c>
      <c r="B45" s="25" t="s">
        <v>167</v>
      </c>
      <c r="C45" s="26"/>
      <c r="D45" s="278">
        <v>38</v>
      </c>
      <c r="E45" s="279" t="s">
        <v>42</v>
      </c>
      <c r="F45" s="321">
        <v>604405</v>
      </c>
      <c r="G45" s="321">
        <v>795389</v>
      </c>
      <c r="H45" s="322">
        <f t="shared" si="0"/>
        <v>1.3159867969325205</v>
      </c>
      <c r="I45" s="27"/>
      <c r="J45" s="23"/>
      <c r="K45" s="23"/>
      <c r="L45" s="23"/>
      <c r="M45" s="23"/>
      <c r="N45" s="23"/>
    </row>
    <row r="46" spans="1:14" s="12" customFormat="1" ht="11.25" x14ac:dyDescent="0.2">
      <c r="A46" s="24">
        <v>13603</v>
      </c>
      <c r="B46" s="25" t="s">
        <v>167</v>
      </c>
      <c r="C46" s="26"/>
      <c r="D46" s="278">
        <v>39</v>
      </c>
      <c r="E46" s="279" t="s">
        <v>71</v>
      </c>
      <c r="F46" s="321">
        <v>817844</v>
      </c>
      <c r="G46" s="321">
        <v>862668</v>
      </c>
      <c r="H46" s="322">
        <f t="shared" si="0"/>
        <v>1.0548075183042243</v>
      </c>
      <c r="I46" s="27"/>
      <c r="J46" s="23"/>
      <c r="K46" s="23"/>
      <c r="L46" s="23"/>
      <c r="M46" s="23"/>
      <c r="N46" s="23"/>
    </row>
    <row r="47" spans="1:14" s="12" customFormat="1" ht="11.25" x14ac:dyDescent="0.2">
      <c r="A47" s="24">
        <v>36968</v>
      </c>
      <c r="B47" s="25" t="s">
        <v>168</v>
      </c>
      <c r="C47" s="26"/>
      <c r="D47" s="278">
        <v>40</v>
      </c>
      <c r="E47" s="279" t="s">
        <v>43</v>
      </c>
      <c r="F47" s="321">
        <v>0</v>
      </c>
      <c r="G47" s="321">
        <v>0</v>
      </c>
      <c r="H47" s="322">
        <f t="shared" si="0"/>
        <v>0</v>
      </c>
      <c r="I47" s="27"/>
      <c r="J47" s="23"/>
      <c r="K47" s="23"/>
      <c r="L47" s="23"/>
      <c r="M47" s="23"/>
      <c r="N47" s="23"/>
    </row>
    <row r="48" spans="1:14" s="12" customFormat="1" ht="11.25" x14ac:dyDescent="0.2">
      <c r="A48" s="24">
        <v>20300</v>
      </c>
      <c r="B48" s="25" t="s">
        <v>167</v>
      </c>
      <c r="C48" s="26"/>
      <c r="D48" s="278">
        <v>41</v>
      </c>
      <c r="E48" s="279" t="s">
        <v>44</v>
      </c>
      <c r="F48" s="321">
        <v>718670</v>
      </c>
      <c r="G48" s="321">
        <v>845372</v>
      </c>
      <c r="H48" s="322">
        <f t="shared" si="0"/>
        <v>1.1763006665089679</v>
      </c>
      <c r="I48" s="27"/>
      <c r="J48" s="23"/>
      <c r="K48" s="23"/>
      <c r="L48" s="23"/>
      <c r="M48" s="23"/>
      <c r="N48" s="23"/>
    </row>
    <row r="49" spans="1:14" s="12" customFormat="1" ht="11.25" x14ac:dyDescent="0.2">
      <c r="A49" s="24">
        <v>18208</v>
      </c>
      <c r="B49" s="25" t="s">
        <v>167</v>
      </c>
      <c r="C49" s="26"/>
      <c r="D49" s="278">
        <v>42</v>
      </c>
      <c r="E49" s="279" t="s">
        <v>45</v>
      </c>
      <c r="F49" s="321">
        <v>783297</v>
      </c>
      <c r="G49" s="321">
        <v>687285</v>
      </c>
      <c r="H49" s="322">
        <f t="shared" si="0"/>
        <v>0.87742580400537729</v>
      </c>
      <c r="I49" s="27"/>
      <c r="J49" s="23"/>
      <c r="K49" s="23"/>
      <c r="L49" s="23"/>
      <c r="M49" s="23"/>
      <c r="N49" s="23"/>
    </row>
    <row r="50" spans="1:14" s="12" customFormat="1" ht="11.25" x14ac:dyDescent="0.2">
      <c r="A50" s="24">
        <v>13448</v>
      </c>
      <c r="B50" s="25" t="s">
        <v>167</v>
      </c>
      <c r="C50" s="26"/>
      <c r="D50" s="278">
        <v>43</v>
      </c>
      <c r="E50" s="279" t="s">
        <v>46</v>
      </c>
      <c r="F50" s="321">
        <v>1043199</v>
      </c>
      <c r="G50" s="321">
        <v>997333</v>
      </c>
      <c r="H50" s="322">
        <f t="shared" si="0"/>
        <v>0.95603331674972847</v>
      </c>
      <c r="I50" s="27"/>
      <c r="J50" s="23"/>
      <c r="K50" s="23"/>
      <c r="L50" s="23"/>
      <c r="M50" s="23"/>
      <c r="N50" s="23"/>
    </row>
    <row r="51" spans="1:14" s="12" customFormat="1" ht="11.25" x14ac:dyDescent="0.2">
      <c r="A51" s="24">
        <v>7966</v>
      </c>
      <c r="B51" s="25" t="s">
        <v>168</v>
      </c>
      <c r="C51" s="26"/>
      <c r="D51" s="278">
        <v>44</v>
      </c>
      <c r="E51" s="279" t="s">
        <v>47</v>
      </c>
      <c r="F51" s="321">
        <v>0</v>
      </c>
      <c r="G51" s="321">
        <v>0</v>
      </c>
      <c r="H51" s="322">
        <f t="shared" si="0"/>
        <v>0</v>
      </c>
      <c r="I51" s="27"/>
      <c r="J51" s="23"/>
      <c r="K51" s="23"/>
      <c r="L51" s="23"/>
      <c r="M51" s="23"/>
      <c r="N51" s="23"/>
    </row>
    <row r="52" spans="1:14" s="12" customFormat="1" ht="11.25" x14ac:dyDescent="0.2">
      <c r="A52" s="24">
        <v>7557</v>
      </c>
      <c r="B52" s="25" t="s">
        <v>167</v>
      </c>
      <c r="C52" s="26"/>
      <c r="D52" s="278">
        <v>45</v>
      </c>
      <c r="E52" s="279" t="s">
        <v>48</v>
      </c>
      <c r="F52" s="321">
        <v>546557</v>
      </c>
      <c r="G52" s="321">
        <v>651099</v>
      </c>
      <c r="H52" s="322">
        <f t="shared" si="0"/>
        <v>1.1912737372314324</v>
      </c>
      <c r="I52" s="27"/>
      <c r="J52" s="23"/>
      <c r="K52" s="23"/>
      <c r="L52" s="23"/>
      <c r="M52" s="23"/>
      <c r="N52" s="23"/>
    </row>
    <row r="53" spans="1:14" s="12" customFormat="1" ht="11.25" x14ac:dyDescent="0.2">
      <c r="A53" s="24">
        <v>14188</v>
      </c>
      <c r="B53" s="25" t="s">
        <v>167</v>
      </c>
      <c r="C53" s="26"/>
      <c r="D53" s="278">
        <v>46</v>
      </c>
      <c r="E53" s="279" t="s">
        <v>49</v>
      </c>
      <c r="F53" s="321">
        <v>2494724</v>
      </c>
      <c r="G53" s="321">
        <v>2748105</v>
      </c>
      <c r="H53" s="322">
        <f t="shared" si="0"/>
        <v>1.1015667464617329</v>
      </c>
      <c r="I53" s="27"/>
      <c r="J53" s="23"/>
      <c r="K53" s="23"/>
      <c r="L53" s="23"/>
      <c r="M53" s="23"/>
      <c r="N53" s="23"/>
    </row>
    <row r="54" spans="1:14" s="12" customFormat="1" ht="11.25" x14ac:dyDescent="0.2">
      <c r="A54" s="24">
        <v>17258</v>
      </c>
      <c r="B54" s="25" t="s">
        <v>168</v>
      </c>
      <c r="C54" s="26"/>
      <c r="D54" s="278">
        <v>47</v>
      </c>
      <c r="E54" s="279" t="s">
        <v>50</v>
      </c>
      <c r="F54" s="321">
        <v>0</v>
      </c>
      <c r="G54" s="321">
        <v>0</v>
      </c>
      <c r="H54" s="322">
        <f t="shared" si="0"/>
        <v>0</v>
      </c>
      <c r="I54" s="27"/>
      <c r="J54" s="23"/>
      <c r="K54" s="23"/>
      <c r="L54" s="23"/>
      <c r="M54" s="23"/>
      <c r="N54" s="23"/>
    </row>
    <row r="55" spans="1:14" s="12" customFormat="1" ht="11.25" x14ac:dyDescent="0.2">
      <c r="A55" s="24">
        <v>18206</v>
      </c>
      <c r="B55" s="25" t="s">
        <v>168</v>
      </c>
      <c r="C55" s="26"/>
      <c r="D55" s="278">
        <v>48</v>
      </c>
      <c r="E55" s="279" t="s">
        <v>51</v>
      </c>
      <c r="F55" s="321">
        <v>0</v>
      </c>
      <c r="G55" s="321">
        <v>0</v>
      </c>
      <c r="H55" s="322">
        <f t="shared" si="0"/>
        <v>0</v>
      </c>
      <c r="I55" s="27"/>
      <c r="J55" s="23"/>
      <c r="K55" s="23"/>
      <c r="L55" s="23"/>
      <c r="M55" s="23"/>
      <c r="N55" s="23"/>
    </row>
    <row r="56" spans="1:14" s="12" customFormat="1" ht="11.25" x14ac:dyDescent="0.2">
      <c r="A56" s="24">
        <v>9277</v>
      </c>
      <c r="B56" s="25" t="s">
        <v>168</v>
      </c>
      <c r="C56" s="26"/>
      <c r="D56" s="278">
        <v>49</v>
      </c>
      <c r="E56" s="279" t="s">
        <v>52</v>
      </c>
      <c r="F56" s="321">
        <v>0</v>
      </c>
      <c r="G56" s="321">
        <v>0</v>
      </c>
      <c r="H56" s="322">
        <f t="shared" si="0"/>
        <v>0</v>
      </c>
      <c r="I56" s="27"/>
      <c r="J56" s="23"/>
      <c r="K56" s="23"/>
      <c r="L56" s="23"/>
      <c r="M56" s="23"/>
      <c r="N56" s="23"/>
    </row>
    <row r="57" spans="1:14" s="12" customFormat="1" ht="11.25" x14ac:dyDescent="0.2">
      <c r="A57" s="24">
        <v>15458</v>
      </c>
      <c r="B57" s="25" t="s">
        <v>167</v>
      </c>
      <c r="C57" s="26"/>
      <c r="D57" s="278">
        <v>50</v>
      </c>
      <c r="E57" s="279" t="s">
        <v>53</v>
      </c>
      <c r="F57" s="321">
        <v>1333556.44</v>
      </c>
      <c r="G57" s="321">
        <v>1928558.69</v>
      </c>
      <c r="H57" s="322">
        <f t="shared" si="0"/>
        <v>1.446177028697788</v>
      </c>
      <c r="I57" s="27"/>
      <c r="J57" s="23"/>
      <c r="K57" s="23"/>
      <c r="L57" s="23"/>
      <c r="M57" s="23"/>
      <c r="N57" s="23"/>
    </row>
    <row r="58" spans="1:14" s="12" customFormat="1" ht="11.25" x14ac:dyDescent="0.2">
      <c r="A58" s="24">
        <v>5298</v>
      </c>
      <c r="B58" s="25" t="s">
        <v>168</v>
      </c>
      <c r="C58" s="26"/>
      <c r="D58" s="278">
        <v>51</v>
      </c>
      <c r="E58" s="279" t="s">
        <v>54</v>
      </c>
      <c r="F58" s="321">
        <v>0</v>
      </c>
      <c r="G58" s="321">
        <v>0</v>
      </c>
      <c r="H58" s="322">
        <f t="shared" si="0"/>
        <v>0</v>
      </c>
      <c r="I58" s="27"/>
      <c r="J58" s="23"/>
      <c r="K58" s="23"/>
      <c r="L58" s="23"/>
      <c r="M58" s="23"/>
      <c r="N58" s="23"/>
    </row>
    <row r="59" spans="1:14" s="12" customFormat="1" ht="11.25" x14ac:dyDescent="0.2">
      <c r="A59" s="24">
        <v>38389</v>
      </c>
      <c r="B59" s="25" t="s">
        <v>167</v>
      </c>
      <c r="C59" s="26"/>
      <c r="D59" s="278">
        <v>52</v>
      </c>
      <c r="E59" s="279" t="s">
        <v>55</v>
      </c>
      <c r="F59" s="321">
        <v>631587</v>
      </c>
      <c r="G59" s="321">
        <v>740948</v>
      </c>
      <c r="H59" s="322">
        <f t="shared" si="0"/>
        <v>1.1731527089696272</v>
      </c>
      <c r="I59" s="27"/>
      <c r="J59" s="23"/>
      <c r="K59" s="23"/>
      <c r="L59" s="23"/>
      <c r="M59" s="23"/>
      <c r="N59" s="23"/>
    </row>
    <row r="60" spans="1:14" s="12" customFormat="1" ht="11.25" x14ac:dyDescent="0.2">
      <c r="A60" s="24">
        <v>52912</v>
      </c>
      <c r="B60" s="25" t="s">
        <v>168</v>
      </c>
      <c r="C60" s="26"/>
      <c r="D60" s="278">
        <v>53</v>
      </c>
      <c r="E60" s="279" t="s">
        <v>56</v>
      </c>
      <c r="F60" s="321">
        <v>0</v>
      </c>
      <c r="G60" s="321">
        <v>0</v>
      </c>
      <c r="H60" s="322">
        <f t="shared" si="0"/>
        <v>0</v>
      </c>
      <c r="I60" s="27"/>
      <c r="J60" s="23"/>
      <c r="K60" s="23"/>
      <c r="L60" s="23"/>
      <c r="M60" s="23"/>
      <c r="N60" s="23"/>
    </row>
    <row r="61" spans="1:14" s="12" customFormat="1" ht="11.25" x14ac:dyDescent="0.2">
      <c r="A61" s="24">
        <v>27386</v>
      </c>
      <c r="B61" s="25" t="s">
        <v>168</v>
      </c>
      <c r="C61" s="26"/>
      <c r="D61" s="278">
        <v>54</v>
      </c>
      <c r="E61" s="279" t="s">
        <v>57</v>
      </c>
      <c r="F61" s="321">
        <v>0</v>
      </c>
      <c r="G61" s="321">
        <v>0</v>
      </c>
      <c r="H61" s="322">
        <f t="shared" si="0"/>
        <v>0</v>
      </c>
      <c r="I61" s="27"/>
      <c r="J61" s="23"/>
      <c r="K61" s="23"/>
      <c r="L61" s="23"/>
      <c r="M61" s="23"/>
      <c r="N61" s="23"/>
    </row>
    <row r="62" spans="1:14" s="12" customFormat="1" ht="11.25" x14ac:dyDescent="0.2">
      <c r="A62" s="24">
        <v>10304</v>
      </c>
      <c r="B62" s="25" t="s">
        <v>167</v>
      </c>
      <c r="C62" s="26"/>
      <c r="D62" s="278">
        <v>55</v>
      </c>
      <c r="E62" s="279" t="s">
        <v>58</v>
      </c>
      <c r="F62" s="321">
        <v>1051701</v>
      </c>
      <c r="G62" s="321">
        <v>1359915</v>
      </c>
      <c r="H62" s="322">
        <f t="shared" si="0"/>
        <v>1.2930623817986291</v>
      </c>
      <c r="I62" s="27"/>
      <c r="J62" s="23"/>
      <c r="K62" s="23"/>
      <c r="L62" s="23"/>
      <c r="M62" s="23"/>
      <c r="N62" s="23"/>
    </row>
    <row r="63" spans="1:14" s="12" customFormat="1" ht="11.25" x14ac:dyDescent="0.2">
      <c r="A63" s="24">
        <v>49741</v>
      </c>
      <c r="B63" s="25" t="s">
        <v>167</v>
      </c>
      <c r="C63" s="26"/>
      <c r="D63" s="278">
        <v>56</v>
      </c>
      <c r="E63" s="279" t="s">
        <v>59</v>
      </c>
      <c r="F63" s="321">
        <v>2510424</v>
      </c>
      <c r="G63" s="321">
        <v>2799171</v>
      </c>
      <c r="H63" s="322">
        <f t="shared" si="0"/>
        <v>1.1150192158774772</v>
      </c>
      <c r="I63" s="27"/>
      <c r="J63" s="23"/>
      <c r="K63" s="23"/>
      <c r="L63" s="23"/>
      <c r="M63" s="23"/>
      <c r="N63" s="23"/>
    </row>
    <row r="64" spans="1:14" s="23" customFormat="1" ht="11.25" x14ac:dyDescent="0.2">
      <c r="A64" s="24">
        <v>20959</v>
      </c>
      <c r="B64" s="25" t="s">
        <v>168</v>
      </c>
      <c r="C64" s="26"/>
      <c r="D64" s="278">
        <v>57</v>
      </c>
      <c r="E64" s="279" t="s">
        <v>60</v>
      </c>
      <c r="F64" s="321">
        <v>0</v>
      </c>
      <c r="G64" s="321">
        <v>0</v>
      </c>
      <c r="H64" s="322">
        <f t="shared" si="0"/>
        <v>0</v>
      </c>
      <c r="I64" s="27"/>
    </row>
    <row r="65" spans="1:9" s="23" customFormat="1" ht="11.25" x14ac:dyDescent="0.2">
      <c r="A65" s="28">
        <v>28996</v>
      </c>
      <c r="B65" s="29" t="s">
        <v>168</v>
      </c>
      <c r="C65" s="26"/>
      <c r="D65" s="278">
        <v>58</v>
      </c>
      <c r="E65" s="279" t="s">
        <v>61</v>
      </c>
      <c r="F65" s="321">
        <v>0</v>
      </c>
      <c r="G65" s="321">
        <v>0</v>
      </c>
      <c r="H65" s="322">
        <f t="shared" si="0"/>
        <v>0</v>
      </c>
      <c r="I65" s="27"/>
    </row>
    <row r="66" spans="1:9" s="30" customFormat="1" ht="11.25" x14ac:dyDescent="0.2">
      <c r="B66" s="31">
        <f>COUNTIF(B8:B65,"Sí")</f>
        <v>36</v>
      </c>
      <c r="C66" s="31"/>
      <c r="D66" s="323"/>
      <c r="E66" s="324" t="s">
        <v>62</v>
      </c>
      <c r="F66" s="325">
        <f>SUM(F8:F65)</f>
        <v>120142995.48999999</v>
      </c>
      <c r="G66" s="325">
        <f>SUM(G8:G65)</f>
        <v>154356436.65000001</v>
      </c>
      <c r="H66" s="285">
        <f>SUM(H8:H65)</f>
        <v>44.34910759908113</v>
      </c>
      <c r="I66" s="32"/>
    </row>
    <row r="67" spans="1:9" s="23" customFormat="1" ht="11.25" x14ac:dyDescent="0.2">
      <c r="B67" s="22"/>
      <c r="C67" s="22"/>
      <c r="D67" s="36"/>
      <c r="E67" s="41"/>
      <c r="F67" s="42"/>
      <c r="G67" s="42"/>
      <c r="H67" s="42"/>
    </row>
  </sheetData>
  <mergeCells count="5">
    <mergeCell ref="E1:H1"/>
    <mergeCell ref="B3:B5"/>
    <mergeCell ref="D3:E7"/>
    <mergeCell ref="F3:G3"/>
    <mergeCell ref="H3:H4"/>
  </mergeCells>
  <printOptions horizontalCentered="1"/>
  <pageMargins left="0.19685039370078741" right="0.19685039370078741" top="0.19685039370078741" bottom="0.19685039370078741" header="0.31496062992125984" footer="0.31496062992125984"/>
  <pageSetup scale="9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34017-497F-4875-8B9A-486D8437F101}">
  <sheetPr>
    <tabColor theme="9" tint="-0.249977111117893"/>
    <pageSetUpPr fitToPage="1"/>
  </sheetPr>
  <dimension ref="A1:I69"/>
  <sheetViews>
    <sheetView workbookViewId="0">
      <selection activeCell="A3" sqref="A3:I65"/>
    </sheetView>
  </sheetViews>
  <sheetFormatPr baseColWidth="10" defaultRowHeight="12.75" x14ac:dyDescent="0.2"/>
  <cols>
    <col min="1" max="1" width="2.7109375" style="20" customWidth="1"/>
    <col min="2" max="2" width="26.5703125" style="20" bestFit="1" customWidth="1"/>
    <col min="3" max="3" width="9.140625" style="158" hidden="1" customWidth="1"/>
    <col min="4" max="4" width="10" style="158" hidden="1" customWidth="1"/>
    <col min="5" max="5" width="11.28515625" style="20" hidden="1" customWidth="1"/>
    <col min="6" max="6" width="10.85546875" style="20" hidden="1" customWidth="1"/>
    <col min="7" max="9" width="15.7109375" style="20" customWidth="1"/>
    <col min="10" max="10" width="1.7109375" style="20" customWidth="1"/>
    <col min="11" max="16384" width="11.42578125" style="20"/>
  </cols>
  <sheetData>
    <row r="1" spans="1:9" x14ac:dyDescent="0.2">
      <c r="A1" s="247" t="s">
        <v>183</v>
      </c>
      <c r="B1" s="247"/>
      <c r="C1" s="247"/>
      <c r="D1" s="247"/>
      <c r="E1" s="247"/>
      <c r="F1" s="247"/>
      <c r="G1" s="247"/>
      <c r="H1" s="247"/>
      <c r="I1" s="247"/>
    </row>
    <row r="2" spans="1:9" s="11" customFormat="1" x14ac:dyDescent="0.2">
      <c r="B2" s="13"/>
      <c r="C2" s="13"/>
      <c r="D2" s="13"/>
    </row>
    <row r="3" spans="1:9" s="11" customFormat="1" ht="12.75" customHeight="1" x14ac:dyDescent="0.2">
      <c r="A3" s="248" t="s">
        <v>1</v>
      </c>
      <c r="B3" s="249"/>
      <c r="C3" s="254" t="s">
        <v>178</v>
      </c>
      <c r="D3" s="259" t="s">
        <v>179</v>
      </c>
      <c r="E3" s="146" t="s">
        <v>169</v>
      </c>
      <c r="F3" s="146" t="s">
        <v>170</v>
      </c>
      <c r="G3" s="256" t="s">
        <v>180</v>
      </c>
      <c r="H3" s="256" t="s">
        <v>181</v>
      </c>
      <c r="I3" s="256" t="s">
        <v>160</v>
      </c>
    </row>
    <row r="4" spans="1:9" s="11" customFormat="1" ht="12.75" customHeight="1" x14ac:dyDescent="0.2">
      <c r="A4" s="250"/>
      <c r="B4" s="251"/>
      <c r="C4" s="255"/>
      <c r="D4" s="260"/>
      <c r="E4" s="147" t="s">
        <v>171</v>
      </c>
      <c r="F4" s="147" t="s">
        <v>103</v>
      </c>
      <c r="G4" s="257"/>
      <c r="H4" s="257"/>
      <c r="I4" s="258"/>
    </row>
    <row r="5" spans="1:9" ht="19.5" customHeight="1" x14ac:dyDescent="0.2">
      <c r="A5" s="250"/>
      <c r="B5" s="251"/>
      <c r="C5" s="148"/>
      <c r="D5" s="148" t="s">
        <v>172</v>
      </c>
      <c r="E5" s="149" t="s">
        <v>173</v>
      </c>
      <c r="F5" s="149" t="s">
        <v>131</v>
      </c>
      <c r="G5" s="180" t="s">
        <v>174</v>
      </c>
      <c r="H5" s="180" t="s">
        <v>175</v>
      </c>
      <c r="I5" s="181" t="s">
        <v>176</v>
      </c>
    </row>
    <row r="6" spans="1:9" ht="12.75" hidden="1" customHeight="1" x14ac:dyDescent="0.2">
      <c r="A6" s="252"/>
      <c r="B6" s="253"/>
      <c r="C6" s="150" t="s">
        <v>112</v>
      </c>
      <c r="D6" s="150" t="s">
        <v>113</v>
      </c>
      <c r="E6" s="150" t="s">
        <v>114</v>
      </c>
      <c r="F6" s="150" t="s">
        <v>115</v>
      </c>
      <c r="G6" s="182" t="s">
        <v>134</v>
      </c>
      <c r="H6" s="182" t="s">
        <v>135</v>
      </c>
      <c r="I6" s="150" t="s">
        <v>177</v>
      </c>
    </row>
    <row r="7" spans="1:9" x14ac:dyDescent="0.2">
      <c r="A7" s="151">
        <v>1</v>
      </c>
      <c r="B7" s="3" t="s">
        <v>70</v>
      </c>
      <c r="C7" s="152">
        <v>18974</v>
      </c>
      <c r="D7" s="153">
        <f>+C7/$C$65</f>
        <v>6.7229927841389245E-3</v>
      </c>
      <c r="E7" s="154">
        <f>1/C7</f>
        <v>5.2703699799725939E-5</v>
      </c>
      <c r="F7" s="154">
        <f>+E7/$E$65</f>
        <v>1.3799419812311356E-2</v>
      </c>
      <c r="G7" s="154">
        <f t="shared" ref="G7:G38" si="0">+D7*70%</f>
        <v>4.7060949488972464E-3</v>
      </c>
      <c r="H7" s="154">
        <f t="shared" ref="H7:H38" si="1">+F7*30%</f>
        <v>4.1398259436934062E-3</v>
      </c>
      <c r="I7" s="153">
        <f>+G7+H7</f>
        <v>8.8459208925906526E-3</v>
      </c>
    </row>
    <row r="8" spans="1:9" x14ac:dyDescent="0.2">
      <c r="A8" s="151">
        <v>2</v>
      </c>
      <c r="B8" s="3" t="s">
        <v>6</v>
      </c>
      <c r="C8" s="152">
        <v>7785</v>
      </c>
      <c r="D8" s="153">
        <f t="shared" ref="D8:D38" si="2">+C8/$C$65</f>
        <v>2.7584325300158918E-3</v>
      </c>
      <c r="E8" s="154">
        <f t="shared" ref="E8:E64" si="3">1/C8</f>
        <v>1.2845215157353886E-4</v>
      </c>
      <c r="F8" s="154">
        <f t="shared" ref="F8:F38" si="4">+E8/$E$65</f>
        <v>3.363265144750105E-2</v>
      </c>
      <c r="G8" s="154">
        <f t="shared" si="0"/>
        <v>1.9309027710111241E-3</v>
      </c>
      <c r="H8" s="154">
        <f t="shared" si="1"/>
        <v>1.0089795434250315E-2</v>
      </c>
      <c r="I8" s="153">
        <f t="shared" ref="I8:I64" si="5">+G8+H8</f>
        <v>1.202069820526144E-2</v>
      </c>
    </row>
    <row r="9" spans="1:9" x14ac:dyDescent="0.2">
      <c r="A9" s="151">
        <v>3</v>
      </c>
      <c r="B9" s="3" t="s">
        <v>7</v>
      </c>
      <c r="C9" s="152">
        <v>48359</v>
      </c>
      <c r="D9" s="153">
        <f t="shared" si="2"/>
        <v>1.7134879732696017E-2</v>
      </c>
      <c r="E9" s="154">
        <f t="shared" si="3"/>
        <v>2.0678674083417771E-5</v>
      </c>
      <c r="F9" s="154">
        <f t="shared" si="4"/>
        <v>5.414301195616031E-3</v>
      </c>
      <c r="G9" s="154">
        <f t="shared" si="0"/>
        <v>1.1994415812887212E-2</v>
      </c>
      <c r="H9" s="154">
        <f t="shared" si="1"/>
        <v>1.6242903586848093E-3</v>
      </c>
      <c r="I9" s="153">
        <f t="shared" si="5"/>
        <v>1.3618706171572022E-2</v>
      </c>
    </row>
    <row r="10" spans="1:9" x14ac:dyDescent="0.2">
      <c r="A10" s="151">
        <v>4</v>
      </c>
      <c r="B10" s="3" t="s">
        <v>8</v>
      </c>
      <c r="C10" s="152">
        <v>4013</v>
      </c>
      <c r="D10" s="153">
        <f t="shared" si="2"/>
        <v>1.4219126195187891E-3</v>
      </c>
      <c r="E10" s="154">
        <f t="shared" si="3"/>
        <v>2.4919013207077E-4</v>
      </c>
      <c r="F10" s="154">
        <f t="shared" si="4"/>
        <v>6.5245500004683696E-2</v>
      </c>
      <c r="G10" s="154">
        <f t="shared" si="0"/>
        <v>9.9533883366315231E-4</v>
      </c>
      <c r="H10" s="154">
        <f t="shared" si="1"/>
        <v>1.9573650001405107E-2</v>
      </c>
      <c r="I10" s="153">
        <f t="shared" si="5"/>
        <v>2.0568988835068257E-2</v>
      </c>
    </row>
    <row r="11" spans="1:9" x14ac:dyDescent="0.2">
      <c r="A11" s="151">
        <v>5</v>
      </c>
      <c r="B11" s="3" t="s">
        <v>9</v>
      </c>
      <c r="C11" s="152">
        <v>32544</v>
      </c>
      <c r="D11" s="153">
        <f t="shared" si="2"/>
        <v>1.1531204657268744E-2</v>
      </c>
      <c r="E11" s="154">
        <f t="shared" si="3"/>
        <v>3.0727630285152411E-5</v>
      </c>
      <c r="F11" s="154">
        <f t="shared" si="4"/>
        <v>8.045421322480201E-3</v>
      </c>
      <c r="G11" s="154">
        <f t="shared" si="0"/>
        <v>8.0718432600881199E-3</v>
      </c>
      <c r="H11" s="154">
        <f t="shared" si="1"/>
        <v>2.4136263967440602E-3</v>
      </c>
      <c r="I11" s="153">
        <f t="shared" si="5"/>
        <v>1.048546965683218E-2</v>
      </c>
    </row>
    <row r="12" spans="1:9" x14ac:dyDescent="0.2">
      <c r="A12" s="151">
        <v>6</v>
      </c>
      <c r="B12" s="3" t="s">
        <v>10</v>
      </c>
      <c r="C12" s="152">
        <v>18317</v>
      </c>
      <c r="D12" s="153">
        <f t="shared" si="2"/>
        <v>6.4902002122416294E-3</v>
      </c>
      <c r="E12" s="154">
        <f t="shared" si="3"/>
        <v>5.4594092919146145E-5</v>
      </c>
      <c r="F12" s="154">
        <f t="shared" si="4"/>
        <v>1.4294381804814961E-2</v>
      </c>
      <c r="G12" s="154">
        <f t="shared" si="0"/>
        <v>4.5431401485691407E-3</v>
      </c>
      <c r="H12" s="154">
        <f t="shared" si="1"/>
        <v>4.2883145414444879E-3</v>
      </c>
      <c r="I12" s="153">
        <f t="shared" si="5"/>
        <v>8.8314546900136286E-3</v>
      </c>
    </row>
    <row r="13" spans="1:9" x14ac:dyDescent="0.2">
      <c r="A13" s="151">
        <v>7</v>
      </c>
      <c r="B13" s="3" t="s">
        <v>11</v>
      </c>
      <c r="C13" s="152">
        <v>9579</v>
      </c>
      <c r="D13" s="153">
        <f t="shared" si="2"/>
        <v>3.3940944386669524E-3</v>
      </c>
      <c r="E13" s="154">
        <f t="shared" si="3"/>
        <v>1.0439503079653408E-4</v>
      </c>
      <c r="F13" s="154">
        <f t="shared" si="4"/>
        <v>2.7333770907067088E-2</v>
      </c>
      <c r="G13" s="154">
        <f t="shared" si="0"/>
        <v>2.3758661070668666E-3</v>
      </c>
      <c r="H13" s="154">
        <f t="shared" si="1"/>
        <v>8.2001312721201262E-3</v>
      </c>
      <c r="I13" s="153">
        <f t="shared" si="5"/>
        <v>1.0575997379186993E-2</v>
      </c>
    </row>
    <row r="14" spans="1:9" x14ac:dyDescent="0.2">
      <c r="A14" s="151">
        <v>8</v>
      </c>
      <c r="B14" s="3" t="s">
        <v>12</v>
      </c>
      <c r="C14" s="152">
        <v>19840</v>
      </c>
      <c r="D14" s="153">
        <f t="shared" si="2"/>
        <v>7.0298396140674744E-3</v>
      </c>
      <c r="E14" s="154">
        <f t="shared" si="3"/>
        <v>5.0403225806451613E-5</v>
      </c>
      <c r="F14" s="154">
        <f t="shared" si="4"/>
        <v>1.3197086266068329E-2</v>
      </c>
      <c r="G14" s="154">
        <f t="shared" si="0"/>
        <v>4.9208877298472318E-3</v>
      </c>
      <c r="H14" s="154">
        <f t="shared" si="1"/>
        <v>3.9591258798204985E-3</v>
      </c>
      <c r="I14" s="153">
        <f t="shared" si="5"/>
        <v>8.8800136096677303E-3</v>
      </c>
    </row>
    <row r="15" spans="1:9" x14ac:dyDescent="0.2">
      <c r="A15" s="151">
        <v>9</v>
      </c>
      <c r="B15" s="3" t="s">
        <v>13</v>
      </c>
      <c r="C15" s="152">
        <v>22075</v>
      </c>
      <c r="D15" s="153">
        <f t="shared" si="2"/>
        <v>7.8217595504304176E-3</v>
      </c>
      <c r="E15" s="154">
        <f t="shared" si="3"/>
        <v>4.5300113250283124E-5</v>
      </c>
      <c r="F15" s="154">
        <f t="shared" si="4"/>
        <v>1.1860937328144763E-2</v>
      </c>
      <c r="G15" s="154">
        <f t="shared" si="0"/>
        <v>5.475231685301292E-3</v>
      </c>
      <c r="H15" s="154">
        <f t="shared" si="1"/>
        <v>3.5582811984434287E-3</v>
      </c>
      <c r="I15" s="153">
        <f t="shared" si="5"/>
        <v>9.0335128837447203E-3</v>
      </c>
    </row>
    <row r="16" spans="1:9" x14ac:dyDescent="0.2">
      <c r="A16" s="151">
        <v>10</v>
      </c>
      <c r="B16" s="3" t="s">
        <v>14</v>
      </c>
      <c r="C16" s="152">
        <v>5050</v>
      </c>
      <c r="D16" s="153">
        <f t="shared" si="2"/>
        <v>1.789349296927457E-3</v>
      </c>
      <c r="E16" s="154">
        <f t="shared" si="3"/>
        <v>1.9801980198019803E-4</v>
      </c>
      <c r="F16" s="154">
        <f t="shared" si="4"/>
        <v>5.1847562676989242E-2</v>
      </c>
      <c r="G16" s="154">
        <f t="shared" si="0"/>
        <v>1.2525445078492199E-3</v>
      </c>
      <c r="H16" s="154">
        <f t="shared" si="1"/>
        <v>1.5554268803096773E-2</v>
      </c>
      <c r="I16" s="153">
        <f t="shared" si="5"/>
        <v>1.6806813310945991E-2</v>
      </c>
    </row>
    <row r="17" spans="1:9" x14ac:dyDescent="0.2">
      <c r="A17" s="151">
        <v>11</v>
      </c>
      <c r="B17" s="3" t="s">
        <v>15</v>
      </c>
      <c r="C17" s="152">
        <v>30320</v>
      </c>
      <c r="D17" s="153">
        <f t="shared" si="2"/>
        <v>1.0743182313433762E-2</v>
      </c>
      <c r="E17" s="154">
        <f t="shared" si="3"/>
        <v>3.2981530343007914E-5</v>
      </c>
      <c r="F17" s="154">
        <f t="shared" si="4"/>
        <v>8.6355604062927326E-3</v>
      </c>
      <c r="G17" s="154">
        <f t="shared" si="0"/>
        <v>7.5202276194036325E-3</v>
      </c>
      <c r="H17" s="154">
        <f t="shared" si="1"/>
        <v>2.5906681218878197E-3</v>
      </c>
      <c r="I17" s="153">
        <f t="shared" si="5"/>
        <v>1.0110895741291452E-2</v>
      </c>
    </row>
    <row r="18" spans="1:9" x14ac:dyDescent="0.2">
      <c r="A18" s="151">
        <v>12</v>
      </c>
      <c r="B18" s="3" t="s">
        <v>16</v>
      </c>
      <c r="C18" s="152">
        <v>48106</v>
      </c>
      <c r="D18" s="153">
        <f t="shared" si="2"/>
        <v>1.7045235104552921E-2</v>
      </c>
      <c r="E18" s="154">
        <f t="shared" si="3"/>
        <v>2.0787427763688521E-5</v>
      </c>
      <c r="F18" s="154">
        <f t="shared" si="4"/>
        <v>5.4427761925496957E-3</v>
      </c>
      <c r="G18" s="154">
        <f t="shared" si="0"/>
        <v>1.1931664573187045E-2</v>
      </c>
      <c r="H18" s="154">
        <f t="shared" si="1"/>
        <v>1.6328328577649087E-3</v>
      </c>
      <c r="I18" s="153">
        <f t="shared" si="5"/>
        <v>1.3564497430951953E-2</v>
      </c>
    </row>
    <row r="19" spans="1:9" x14ac:dyDescent="0.2">
      <c r="A19" s="151">
        <v>13</v>
      </c>
      <c r="B19" s="3" t="s">
        <v>17</v>
      </c>
      <c r="C19" s="152">
        <v>179371</v>
      </c>
      <c r="D19" s="153">
        <f t="shared" si="2"/>
        <v>6.3555915393896018E-2</v>
      </c>
      <c r="E19" s="154">
        <f t="shared" si="3"/>
        <v>5.5750372133733994E-6</v>
      </c>
      <c r="F19" s="154">
        <f t="shared" si="4"/>
        <v>1.4597130613019701E-3</v>
      </c>
      <c r="G19" s="154">
        <f t="shared" si="0"/>
        <v>4.4489140775727208E-2</v>
      </c>
      <c r="H19" s="154">
        <f t="shared" si="1"/>
        <v>4.3791391839059101E-4</v>
      </c>
      <c r="I19" s="153">
        <f t="shared" si="5"/>
        <v>4.4927054694117799E-2</v>
      </c>
    </row>
    <row r="20" spans="1:9" x14ac:dyDescent="0.2">
      <c r="A20" s="151">
        <v>14</v>
      </c>
      <c r="B20" s="3" t="s">
        <v>18</v>
      </c>
      <c r="C20" s="152">
        <v>15660</v>
      </c>
      <c r="D20" s="153">
        <f t="shared" si="2"/>
        <v>5.5487544534423717E-3</v>
      </c>
      <c r="E20" s="154">
        <f t="shared" si="3"/>
        <v>6.3856960408684553E-5</v>
      </c>
      <c r="F20" s="154">
        <f t="shared" si="4"/>
        <v>1.6719680173614027E-2</v>
      </c>
      <c r="G20" s="154">
        <f t="shared" si="0"/>
        <v>3.8841281174096598E-3</v>
      </c>
      <c r="H20" s="154">
        <f t="shared" si="1"/>
        <v>5.0159040520842075E-3</v>
      </c>
      <c r="I20" s="153">
        <f t="shared" si="5"/>
        <v>8.9000321694938673E-3</v>
      </c>
    </row>
    <row r="21" spans="1:9" x14ac:dyDescent="0.2">
      <c r="A21" s="151">
        <v>15</v>
      </c>
      <c r="B21" s="3" t="s">
        <v>19</v>
      </c>
      <c r="C21" s="152">
        <v>21814</v>
      </c>
      <c r="D21" s="153">
        <f t="shared" si="2"/>
        <v>7.7292803095397123E-3</v>
      </c>
      <c r="E21" s="154">
        <f t="shared" si="3"/>
        <v>4.584211973961676E-5</v>
      </c>
      <c r="F21" s="154">
        <f t="shared" si="4"/>
        <v>1.2002850991051419E-2</v>
      </c>
      <c r="G21" s="154">
        <f t="shared" si="0"/>
        <v>5.410496216677798E-3</v>
      </c>
      <c r="H21" s="154">
        <f t="shared" si="1"/>
        <v>3.6008552973154253E-3</v>
      </c>
      <c r="I21" s="153">
        <f t="shared" si="5"/>
        <v>9.0113515139932238E-3</v>
      </c>
    </row>
    <row r="22" spans="1:9" x14ac:dyDescent="0.2">
      <c r="A22" s="151">
        <v>16</v>
      </c>
      <c r="B22" s="3" t="s">
        <v>20</v>
      </c>
      <c r="C22" s="152">
        <v>40899</v>
      </c>
      <c r="D22" s="153">
        <f t="shared" si="2"/>
        <v>1.4491603345551695E-2</v>
      </c>
      <c r="E22" s="154">
        <f t="shared" si="3"/>
        <v>2.4450475561749676E-5</v>
      </c>
      <c r="F22" s="154">
        <f t="shared" si="4"/>
        <v>6.4018726990585509E-3</v>
      </c>
      <c r="G22" s="154">
        <f t="shared" si="0"/>
        <v>1.0144122341886186E-2</v>
      </c>
      <c r="H22" s="154">
        <f t="shared" si="1"/>
        <v>1.9205618097175652E-3</v>
      </c>
      <c r="I22" s="153">
        <f t="shared" si="5"/>
        <v>1.2064684151603751E-2</v>
      </c>
    </row>
    <row r="23" spans="1:9" x14ac:dyDescent="0.2">
      <c r="A23" s="151">
        <v>17</v>
      </c>
      <c r="B23" s="3" t="s">
        <v>21</v>
      </c>
      <c r="C23" s="152">
        <v>25119</v>
      </c>
      <c r="D23" s="153">
        <f t="shared" si="2"/>
        <v>8.9003297008952067E-3</v>
      </c>
      <c r="E23" s="154">
        <f t="shared" si="3"/>
        <v>3.981050201043035E-5</v>
      </c>
      <c r="F23" s="154">
        <f t="shared" si="4"/>
        <v>1.0423591365850377E-2</v>
      </c>
      <c r="G23" s="154">
        <f t="shared" si="0"/>
        <v>6.2302307906266447E-3</v>
      </c>
      <c r="H23" s="154">
        <f t="shared" si="1"/>
        <v>3.1270774097551129E-3</v>
      </c>
      <c r="I23" s="153">
        <f t="shared" si="5"/>
        <v>9.357308200381758E-3</v>
      </c>
    </row>
    <row r="24" spans="1:9" x14ac:dyDescent="0.2">
      <c r="A24" s="151">
        <v>18</v>
      </c>
      <c r="B24" s="3" t="s">
        <v>22</v>
      </c>
      <c r="C24" s="152">
        <v>15334</v>
      </c>
      <c r="D24" s="153">
        <f t="shared" si="2"/>
        <v>5.4332439839773518E-3</v>
      </c>
      <c r="E24" s="154">
        <f t="shared" si="3"/>
        <v>6.521455588887439E-5</v>
      </c>
      <c r="F24" s="154">
        <f t="shared" si="4"/>
        <v>1.7075139658197184E-2</v>
      </c>
      <c r="G24" s="154">
        <f t="shared" si="0"/>
        <v>3.8032707887841462E-3</v>
      </c>
      <c r="H24" s="154">
        <f t="shared" si="1"/>
        <v>5.1225418974591552E-3</v>
      </c>
      <c r="I24" s="153">
        <f t="shared" si="5"/>
        <v>8.9258126862433017E-3</v>
      </c>
    </row>
    <row r="25" spans="1:9" x14ac:dyDescent="0.2">
      <c r="A25" s="151">
        <v>19</v>
      </c>
      <c r="B25" s="3" t="s">
        <v>23</v>
      </c>
      <c r="C25" s="152">
        <v>5453</v>
      </c>
      <c r="D25" s="153">
        <f t="shared" si="2"/>
        <v>1.9321429140882025E-3</v>
      </c>
      <c r="E25" s="154">
        <f t="shared" si="3"/>
        <v>1.8338529249954154E-4</v>
      </c>
      <c r="F25" s="154">
        <f t="shared" si="4"/>
        <v>4.801580625688532E-2</v>
      </c>
      <c r="G25" s="154">
        <f t="shared" si="0"/>
        <v>1.3525000398617417E-3</v>
      </c>
      <c r="H25" s="154">
        <f t="shared" si="1"/>
        <v>1.4404741877065596E-2</v>
      </c>
      <c r="I25" s="153">
        <f t="shared" si="5"/>
        <v>1.5757241916927338E-2</v>
      </c>
    </row>
    <row r="26" spans="1:9" x14ac:dyDescent="0.2">
      <c r="A26" s="151">
        <v>20</v>
      </c>
      <c r="B26" s="3" t="s">
        <v>24</v>
      </c>
      <c r="C26" s="152">
        <v>102199</v>
      </c>
      <c r="D26" s="153">
        <f t="shared" si="2"/>
        <v>3.6211823524096867E-2</v>
      </c>
      <c r="E26" s="154">
        <f t="shared" si="3"/>
        <v>9.7848315541247965E-6</v>
      </c>
      <c r="F26" s="154">
        <f t="shared" si="4"/>
        <v>2.5619643197956504E-3</v>
      </c>
      <c r="G26" s="154">
        <f t="shared" si="0"/>
        <v>2.5348276466867804E-2</v>
      </c>
      <c r="H26" s="154">
        <f t="shared" si="1"/>
        <v>7.6858929593869507E-4</v>
      </c>
      <c r="I26" s="153">
        <f t="shared" si="5"/>
        <v>2.6116865762806498E-2</v>
      </c>
    </row>
    <row r="27" spans="1:9" x14ac:dyDescent="0.2">
      <c r="A27" s="151">
        <v>21</v>
      </c>
      <c r="B27" s="3" t="s">
        <v>25</v>
      </c>
      <c r="C27" s="152">
        <v>58469</v>
      </c>
      <c r="D27" s="153">
        <f t="shared" si="2"/>
        <v>2.0717121592485441E-2</v>
      </c>
      <c r="E27" s="154">
        <f t="shared" si="3"/>
        <v>1.7103080264755683E-5</v>
      </c>
      <c r="F27" s="154">
        <f t="shared" si="4"/>
        <v>4.4781027812823152E-3</v>
      </c>
      <c r="G27" s="154">
        <f t="shared" si="0"/>
        <v>1.4501985114739808E-2</v>
      </c>
      <c r="H27" s="154">
        <f t="shared" si="1"/>
        <v>1.3434308343846944E-3</v>
      </c>
      <c r="I27" s="153">
        <f t="shared" si="5"/>
        <v>1.5845415949124503E-2</v>
      </c>
    </row>
    <row r="28" spans="1:9" x14ac:dyDescent="0.2">
      <c r="A28" s="151">
        <v>22</v>
      </c>
      <c r="B28" s="3" t="s">
        <v>26</v>
      </c>
      <c r="C28" s="152">
        <v>19036</v>
      </c>
      <c r="D28" s="153">
        <f t="shared" si="2"/>
        <v>6.7449610329328854E-3</v>
      </c>
      <c r="E28" s="154">
        <f t="shared" si="3"/>
        <v>5.2532044547173775E-5</v>
      </c>
      <c r="F28" s="154">
        <f t="shared" si="4"/>
        <v>1.3754475284660414E-2</v>
      </c>
      <c r="G28" s="154">
        <f t="shared" si="0"/>
        <v>4.7214727230530194E-3</v>
      </c>
      <c r="H28" s="154">
        <f t="shared" si="1"/>
        <v>4.1263425853981239E-3</v>
      </c>
      <c r="I28" s="153">
        <f t="shared" si="5"/>
        <v>8.8478153084511433E-3</v>
      </c>
    </row>
    <row r="29" spans="1:9" x14ac:dyDescent="0.2">
      <c r="A29" s="151">
        <v>23</v>
      </c>
      <c r="B29" s="3" t="s">
        <v>27</v>
      </c>
      <c r="C29" s="152">
        <v>15301</v>
      </c>
      <c r="D29" s="153">
        <f t="shared" si="2"/>
        <v>5.4215512063934693E-3</v>
      </c>
      <c r="E29" s="154">
        <f t="shared" si="3"/>
        <v>6.5355205542121436E-5</v>
      </c>
      <c r="F29" s="154">
        <f t="shared" si="4"/>
        <v>1.7111965983843912E-2</v>
      </c>
      <c r="G29" s="154">
        <f t="shared" si="0"/>
        <v>3.7950858444754281E-3</v>
      </c>
      <c r="H29" s="154">
        <f t="shared" si="1"/>
        <v>5.1335897951531734E-3</v>
      </c>
      <c r="I29" s="153">
        <f t="shared" si="5"/>
        <v>8.9286756396286006E-3</v>
      </c>
    </row>
    <row r="30" spans="1:9" x14ac:dyDescent="0.2">
      <c r="A30" s="151">
        <v>24</v>
      </c>
      <c r="B30" s="3" t="s">
        <v>28</v>
      </c>
      <c r="C30" s="152">
        <v>97943</v>
      </c>
      <c r="D30" s="153">
        <f t="shared" si="2"/>
        <v>3.4703809542369485E-2</v>
      </c>
      <c r="E30" s="154">
        <f t="shared" si="3"/>
        <v>1.0210020113739623E-5</v>
      </c>
      <c r="F30" s="154">
        <f t="shared" si="4"/>
        <v>2.6732915217912013E-3</v>
      </c>
      <c r="G30" s="154">
        <f t="shared" si="0"/>
        <v>2.4292666679658639E-2</v>
      </c>
      <c r="H30" s="154">
        <f t="shared" si="1"/>
        <v>8.0198745653736042E-4</v>
      </c>
      <c r="I30" s="153">
        <f t="shared" si="5"/>
        <v>2.5094654136196E-2</v>
      </c>
    </row>
    <row r="31" spans="1:9" x14ac:dyDescent="0.2">
      <c r="A31" s="151">
        <v>25</v>
      </c>
      <c r="B31" s="3" t="s">
        <v>29</v>
      </c>
      <c r="C31" s="152">
        <v>31107</v>
      </c>
      <c r="D31" s="153">
        <f t="shared" si="2"/>
        <v>1.1022037342479684E-2</v>
      </c>
      <c r="E31" s="154">
        <f t="shared" si="3"/>
        <v>3.2147105153180958E-5</v>
      </c>
      <c r="F31" s="154">
        <f t="shared" si="4"/>
        <v>8.4170826990322325E-3</v>
      </c>
      <c r="G31" s="154">
        <f t="shared" si="0"/>
        <v>7.7154261397357777E-3</v>
      </c>
      <c r="H31" s="154">
        <f t="shared" si="1"/>
        <v>2.5251248097096697E-3</v>
      </c>
      <c r="I31" s="153">
        <f t="shared" si="5"/>
        <v>1.0240550949445447E-2</v>
      </c>
    </row>
    <row r="32" spans="1:9" x14ac:dyDescent="0.2">
      <c r="A32" s="151">
        <v>26</v>
      </c>
      <c r="B32" s="3" t="s">
        <v>30</v>
      </c>
      <c r="C32" s="152">
        <v>9382</v>
      </c>
      <c r="D32" s="153">
        <f t="shared" si="2"/>
        <v>3.3242920997571092E-3</v>
      </c>
      <c r="E32" s="154">
        <f t="shared" si="3"/>
        <v>1.0658708164570453E-4</v>
      </c>
      <c r="F32" s="154">
        <f t="shared" si="4"/>
        <v>2.7907716000724326E-2</v>
      </c>
      <c r="G32" s="154">
        <f t="shared" si="0"/>
        <v>2.3270044698299763E-3</v>
      </c>
      <c r="H32" s="154">
        <f t="shared" si="1"/>
        <v>8.3723148002172974E-3</v>
      </c>
      <c r="I32" s="153">
        <f t="shared" si="5"/>
        <v>1.0699319270047273E-2</v>
      </c>
    </row>
    <row r="33" spans="1:9" x14ac:dyDescent="0.2">
      <c r="A33" s="151">
        <v>27</v>
      </c>
      <c r="B33" s="3" t="s">
        <v>31</v>
      </c>
      <c r="C33" s="152">
        <v>10215</v>
      </c>
      <c r="D33" s="153">
        <f t="shared" si="2"/>
        <v>3.6194461521017766E-3</v>
      </c>
      <c r="E33" s="154">
        <f t="shared" si="3"/>
        <v>9.7895252080274105E-5</v>
      </c>
      <c r="F33" s="154">
        <f t="shared" si="4"/>
        <v>2.5631932600958949E-2</v>
      </c>
      <c r="G33" s="154">
        <f t="shared" si="0"/>
        <v>2.5336123064712435E-3</v>
      </c>
      <c r="H33" s="154">
        <f t="shared" si="1"/>
        <v>7.6895797802876845E-3</v>
      </c>
      <c r="I33" s="153">
        <f t="shared" si="5"/>
        <v>1.0223192086758929E-2</v>
      </c>
    </row>
    <row r="34" spans="1:9" x14ac:dyDescent="0.2">
      <c r="A34" s="151">
        <v>28</v>
      </c>
      <c r="B34" s="3" t="s">
        <v>32</v>
      </c>
      <c r="C34" s="152">
        <v>911908</v>
      </c>
      <c r="D34" s="153">
        <f t="shared" si="2"/>
        <v>0.32311325518069772</v>
      </c>
      <c r="E34" s="154">
        <f t="shared" si="3"/>
        <v>1.0966018501866415E-6</v>
      </c>
      <c r="F34" s="154">
        <f t="shared" si="4"/>
        <v>2.8712347245423401E-4</v>
      </c>
      <c r="G34" s="154">
        <f t="shared" si="0"/>
        <v>0.2261792786264884</v>
      </c>
      <c r="H34" s="154">
        <f t="shared" si="1"/>
        <v>8.6137041736270207E-5</v>
      </c>
      <c r="I34" s="153">
        <f t="shared" si="5"/>
        <v>0.22626541566822467</v>
      </c>
    </row>
    <row r="35" spans="1:9" x14ac:dyDescent="0.2">
      <c r="A35" s="151">
        <v>29</v>
      </c>
      <c r="B35" s="3" t="s">
        <v>33</v>
      </c>
      <c r="C35" s="152">
        <v>18468</v>
      </c>
      <c r="D35" s="153">
        <f t="shared" si="2"/>
        <v>6.5437035278527273E-3</v>
      </c>
      <c r="E35" s="154">
        <f t="shared" si="3"/>
        <v>5.4147714966428416E-5</v>
      </c>
      <c r="F35" s="154">
        <f t="shared" si="4"/>
        <v>1.417750657996511E-2</v>
      </c>
      <c r="G35" s="154">
        <f t="shared" si="0"/>
        <v>4.5805924694969089E-3</v>
      </c>
      <c r="H35" s="154">
        <f t="shared" si="1"/>
        <v>4.2532519739895327E-3</v>
      </c>
      <c r="I35" s="153">
        <f t="shared" si="5"/>
        <v>8.8338444434864424E-3</v>
      </c>
    </row>
    <row r="36" spans="1:9" x14ac:dyDescent="0.2">
      <c r="A36" s="151">
        <v>30</v>
      </c>
      <c r="B36" s="3" t="s">
        <v>34</v>
      </c>
      <c r="C36" s="152">
        <v>4779</v>
      </c>
      <c r="D36" s="153">
        <f t="shared" si="2"/>
        <v>1.693326790102241E-3</v>
      </c>
      <c r="E36" s="154">
        <f t="shared" si="3"/>
        <v>2.0924879681941829E-4</v>
      </c>
      <c r="F36" s="154">
        <f t="shared" si="4"/>
        <v>5.4787652546305854E-2</v>
      </c>
      <c r="G36" s="154">
        <f t="shared" si="0"/>
        <v>1.1853287530715687E-3</v>
      </c>
      <c r="H36" s="154">
        <f t="shared" si="1"/>
        <v>1.6436295763891755E-2</v>
      </c>
      <c r="I36" s="153">
        <f t="shared" si="5"/>
        <v>1.7621624516963325E-2</v>
      </c>
    </row>
    <row r="37" spans="1:9" x14ac:dyDescent="0.2">
      <c r="A37" s="151">
        <v>31</v>
      </c>
      <c r="B37" s="3" t="s">
        <v>35</v>
      </c>
      <c r="C37" s="152">
        <v>14945</v>
      </c>
      <c r="D37" s="153">
        <f t="shared" si="2"/>
        <v>5.2954109391249197E-3</v>
      </c>
      <c r="E37" s="154">
        <f t="shared" si="3"/>
        <v>6.6912010705921717E-5</v>
      </c>
      <c r="F37" s="154">
        <f t="shared" si="4"/>
        <v>1.7519584578039187E-2</v>
      </c>
      <c r="G37" s="154">
        <f t="shared" si="0"/>
        <v>3.7067876573874435E-3</v>
      </c>
      <c r="H37" s="154">
        <f t="shared" si="1"/>
        <v>5.2558753734117556E-3</v>
      </c>
      <c r="I37" s="153">
        <f t="shared" si="5"/>
        <v>8.9626630307991992E-3</v>
      </c>
    </row>
    <row r="38" spans="1:9" x14ac:dyDescent="0.2">
      <c r="A38" s="151">
        <v>32</v>
      </c>
      <c r="B38" s="3" t="s">
        <v>36</v>
      </c>
      <c r="C38" s="152">
        <v>12163</v>
      </c>
      <c r="D38" s="153">
        <f t="shared" si="2"/>
        <v>4.3096743561442889E-3</v>
      </c>
      <c r="E38" s="154">
        <f t="shared" si="3"/>
        <v>8.221655841486475E-5</v>
      </c>
      <c r="F38" s="154">
        <f t="shared" si="4"/>
        <v>2.1526777235780288E-2</v>
      </c>
      <c r="G38" s="154">
        <f t="shared" si="0"/>
        <v>3.0167720493010021E-3</v>
      </c>
      <c r="H38" s="154">
        <f t="shared" si="1"/>
        <v>6.4580331707340859E-3</v>
      </c>
      <c r="I38" s="153">
        <f t="shared" si="5"/>
        <v>9.4748052200350884E-3</v>
      </c>
    </row>
    <row r="39" spans="1:9" x14ac:dyDescent="0.2">
      <c r="A39" s="151">
        <v>33</v>
      </c>
      <c r="B39" s="3" t="s">
        <v>37</v>
      </c>
      <c r="C39" s="152">
        <v>39880</v>
      </c>
      <c r="D39" s="153">
        <f t="shared" ref="D39:D64" si="6">+C39/$C$65</f>
        <v>1.4130544546825144E-2</v>
      </c>
      <c r="E39" s="154">
        <f t="shared" si="3"/>
        <v>2.5075225677031092E-5</v>
      </c>
      <c r="F39" s="154">
        <f t="shared" ref="F39:F64" si="7">+E39/$E$65</f>
        <v>6.5654511413940735E-3</v>
      </c>
      <c r="G39" s="154">
        <f t="shared" ref="G39:G64" si="8">+D39*70%</f>
        <v>9.8913811827775998E-3</v>
      </c>
      <c r="H39" s="154">
        <f t="shared" ref="H39:H64" si="9">+F39*30%</f>
        <v>1.9696353424182218E-3</v>
      </c>
      <c r="I39" s="153">
        <f t="shared" si="5"/>
        <v>1.1861016525195821E-2</v>
      </c>
    </row>
    <row r="40" spans="1:9" x14ac:dyDescent="0.2">
      <c r="A40" s="151">
        <v>34</v>
      </c>
      <c r="B40" s="3" t="s">
        <v>38</v>
      </c>
      <c r="C40" s="152">
        <v>10785</v>
      </c>
      <c r="D40" s="153">
        <f t="shared" si="6"/>
        <v>3.8214123103688363E-3</v>
      </c>
      <c r="E40" s="154">
        <f t="shared" si="3"/>
        <v>9.2721372276309696E-5</v>
      </c>
      <c r="F40" s="154">
        <f t="shared" si="7"/>
        <v>2.4277254660991718E-2</v>
      </c>
      <c r="G40" s="154">
        <f t="shared" si="8"/>
        <v>2.6749886172581852E-3</v>
      </c>
      <c r="H40" s="154">
        <f t="shared" si="9"/>
        <v>7.2831763982975153E-3</v>
      </c>
      <c r="I40" s="153">
        <f t="shared" si="5"/>
        <v>9.9581650155557005E-3</v>
      </c>
    </row>
    <row r="41" spans="1:9" x14ac:dyDescent="0.2">
      <c r="A41" s="151">
        <v>35</v>
      </c>
      <c r="B41" s="3" t="s">
        <v>39</v>
      </c>
      <c r="C41" s="152">
        <v>332072</v>
      </c>
      <c r="D41" s="153">
        <f t="shared" si="6"/>
        <v>0.11766194054045435</v>
      </c>
      <c r="E41" s="154">
        <f t="shared" si="3"/>
        <v>3.0113951191307911E-6</v>
      </c>
      <c r="F41" s="154">
        <f t="shared" si="7"/>
        <v>7.8847416078078143E-4</v>
      </c>
      <c r="G41" s="154">
        <f t="shared" si="8"/>
        <v>8.2363358378318041E-2</v>
      </c>
      <c r="H41" s="154">
        <f t="shared" si="9"/>
        <v>2.3654224823423442E-4</v>
      </c>
      <c r="I41" s="153">
        <f t="shared" si="5"/>
        <v>8.2599900626552272E-2</v>
      </c>
    </row>
    <row r="42" spans="1:9" x14ac:dyDescent="0.2">
      <c r="A42" s="151">
        <v>36</v>
      </c>
      <c r="B42" s="3" t="s">
        <v>40</v>
      </c>
      <c r="C42" s="152">
        <v>29184</v>
      </c>
      <c r="D42" s="153">
        <f t="shared" si="6"/>
        <v>1.0340667303273446E-2</v>
      </c>
      <c r="E42" s="154">
        <f t="shared" si="3"/>
        <v>3.4265350877192981E-5</v>
      </c>
      <c r="F42" s="154">
        <f t="shared" si="7"/>
        <v>8.9717033826341702E-3</v>
      </c>
      <c r="G42" s="154">
        <f t="shared" si="8"/>
        <v>7.2384671122914116E-3</v>
      </c>
      <c r="H42" s="154">
        <f t="shared" si="9"/>
        <v>2.6915110147902508E-3</v>
      </c>
      <c r="I42" s="153">
        <f t="shared" si="5"/>
        <v>9.9299781270816619E-3</v>
      </c>
    </row>
    <row r="43" spans="1:9" x14ac:dyDescent="0.2">
      <c r="A43" s="151">
        <v>37</v>
      </c>
      <c r="B43" s="3" t="s">
        <v>41</v>
      </c>
      <c r="C43" s="152">
        <v>95037</v>
      </c>
      <c r="D43" s="153">
        <f t="shared" si="6"/>
        <v>3.3674136461800938E-2</v>
      </c>
      <c r="E43" s="154">
        <f t="shared" si="3"/>
        <v>1.0522217662594568E-5</v>
      </c>
      <c r="F43" s="154">
        <f t="shared" si="7"/>
        <v>2.7550342657995902E-3</v>
      </c>
      <c r="G43" s="154">
        <f t="shared" si="8"/>
        <v>2.3571895523260656E-2</v>
      </c>
      <c r="H43" s="154">
        <f t="shared" si="9"/>
        <v>8.2651027973987701E-4</v>
      </c>
      <c r="I43" s="153">
        <f t="shared" si="5"/>
        <v>2.4398405803000532E-2</v>
      </c>
    </row>
    <row r="44" spans="1:9" x14ac:dyDescent="0.2">
      <c r="A44" s="151">
        <v>38</v>
      </c>
      <c r="B44" s="3" t="s">
        <v>42</v>
      </c>
      <c r="C44" s="152">
        <v>14348</v>
      </c>
      <c r="D44" s="153">
        <f t="shared" si="6"/>
        <v>5.083877962834684E-3</v>
      </c>
      <c r="E44" s="154">
        <f t="shared" si="3"/>
        <v>6.9696124895455812E-5</v>
      </c>
      <c r="F44" s="154">
        <f t="shared" si="7"/>
        <v>1.8248549729495096E-2</v>
      </c>
      <c r="G44" s="154">
        <f t="shared" si="8"/>
        <v>3.5587145739842787E-3</v>
      </c>
      <c r="H44" s="154">
        <f t="shared" si="9"/>
        <v>5.4745649188485289E-3</v>
      </c>
      <c r="I44" s="153">
        <f t="shared" si="5"/>
        <v>9.0332794928328075E-3</v>
      </c>
    </row>
    <row r="45" spans="1:9" x14ac:dyDescent="0.2">
      <c r="A45" s="151">
        <v>39</v>
      </c>
      <c r="B45" s="3" t="s">
        <v>71</v>
      </c>
      <c r="C45" s="152">
        <v>13603</v>
      </c>
      <c r="D45" s="153">
        <f t="shared" si="6"/>
        <v>4.8199046507137024E-3</v>
      </c>
      <c r="E45" s="154">
        <f t="shared" si="3"/>
        <v>7.3513195618613538E-5</v>
      </c>
      <c r="F45" s="154">
        <f t="shared" si="7"/>
        <v>1.9247974087980273E-2</v>
      </c>
      <c r="G45" s="154">
        <f t="shared" si="8"/>
        <v>3.3739332554995915E-3</v>
      </c>
      <c r="H45" s="154">
        <f t="shared" si="9"/>
        <v>5.774392226394082E-3</v>
      </c>
      <c r="I45" s="153">
        <f t="shared" si="5"/>
        <v>9.1483254818936731E-3</v>
      </c>
    </row>
    <row r="46" spans="1:9" x14ac:dyDescent="0.2">
      <c r="A46" s="151">
        <v>40</v>
      </c>
      <c r="B46" s="3" t="s">
        <v>43</v>
      </c>
      <c r="C46" s="152">
        <v>36968</v>
      </c>
      <c r="D46" s="153">
        <f t="shared" si="6"/>
        <v>1.3098745506695887E-2</v>
      </c>
      <c r="E46" s="154">
        <f t="shared" si="3"/>
        <v>2.7050421986582989E-5</v>
      </c>
      <c r="F46" s="154">
        <f t="shared" si="7"/>
        <v>7.0826171694112648E-3</v>
      </c>
      <c r="G46" s="154">
        <f t="shared" si="8"/>
        <v>9.1691218546871203E-3</v>
      </c>
      <c r="H46" s="154">
        <f t="shared" si="9"/>
        <v>2.1247851508233795E-3</v>
      </c>
      <c r="I46" s="153">
        <f t="shared" si="5"/>
        <v>1.1293907005510501E-2</v>
      </c>
    </row>
    <row r="47" spans="1:9" x14ac:dyDescent="0.2">
      <c r="A47" s="151">
        <v>41</v>
      </c>
      <c r="B47" s="3" t="s">
        <v>44</v>
      </c>
      <c r="C47" s="152">
        <v>20300</v>
      </c>
      <c r="D47" s="153">
        <f t="shared" si="6"/>
        <v>7.1928298470549257E-3</v>
      </c>
      <c r="E47" s="154">
        <f t="shared" si="3"/>
        <v>4.9261083743842368E-5</v>
      </c>
      <c r="F47" s="154">
        <f t="shared" si="7"/>
        <v>1.2898038991073679E-2</v>
      </c>
      <c r="G47" s="154">
        <f t="shared" si="8"/>
        <v>5.0349808929384477E-3</v>
      </c>
      <c r="H47" s="154">
        <f t="shared" si="9"/>
        <v>3.8694116973221034E-3</v>
      </c>
      <c r="I47" s="153">
        <f t="shared" si="5"/>
        <v>8.9043925902605511E-3</v>
      </c>
    </row>
    <row r="48" spans="1:9" x14ac:dyDescent="0.2">
      <c r="A48" s="151">
        <v>42</v>
      </c>
      <c r="B48" s="3" t="s">
        <v>45</v>
      </c>
      <c r="C48" s="152">
        <v>18208</v>
      </c>
      <c r="D48" s="153">
        <f t="shared" si="6"/>
        <v>6.4515786135554724E-3</v>
      </c>
      <c r="E48" s="154">
        <f t="shared" si="3"/>
        <v>5.4920913884007027E-5</v>
      </c>
      <c r="F48" s="154">
        <f t="shared" si="7"/>
        <v>1.4379953400636842E-2</v>
      </c>
      <c r="G48" s="154">
        <f t="shared" si="8"/>
        <v>4.5161050294888301E-3</v>
      </c>
      <c r="H48" s="154">
        <f t="shared" si="9"/>
        <v>4.3139860201910525E-3</v>
      </c>
      <c r="I48" s="153">
        <f t="shared" si="5"/>
        <v>8.8300910496798835E-3</v>
      </c>
    </row>
    <row r="49" spans="1:9" x14ac:dyDescent="0.2">
      <c r="A49" s="151">
        <v>43</v>
      </c>
      <c r="B49" s="3" t="s">
        <v>46</v>
      </c>
      <c r="C49" s="152">
        <v>13448</v>
      </c>
      <c r="D49" s="153">
        <f t="shared" si="6"/>
        <v>4.7649840287288005E-3</v>
      </c>
      <c r="E49" s="154">
        <f t="shared" si="3"/>
        <v>7.4360499702558005E-5</v>
      </c>
      <c r="F49" s="154">
        <f t="shared" si="7"/>
        <v>1.9469823878554109E-2</v>
      </c>
      <c r="G49" s="154">
        <f t="shared" si="8"/>
        <v>3.3354888201101601E-3</v>
      </c>
      <c r="H49" s="154">
        <f t="shared" si="9"/>
        <v>5.8409471635662326E-3</v>
      </c>
      <c r="I49" s="153">
        <f t="shared" si="5"/>
        <v>9.1764359836763922E-3</v>
      </c>
    </row>
    <row r="50" spans="1:9" x14ac:dyDescent="0.2">
      <c r="A50" s="151">
        <v>44</v>
      </c>
      <c r="B50" s="3" t="s">
        <v>47</v>
      </c>
      <c r="C50" s="152">
        <v>7966</v>
      </c>
      <c r="D50" s="153">
        <f t="shared" si="6"/>
        <v>2.8225656434305193E-3</v>
      </c>
      <c r="E50" s="154">
        <f t="shared" si="3"/>
        <v>1.2553351744915893E-4</v>
      </c>
      <c r="F50" s="154">
        <f t="shared" si="7"/>
        <v>3.2868464915741358E-2</v>
      </c>
      <c r="G50" s="154">
        <f t="shared" si="8"/>
        <v>1.9757959504013633E-3</v>
      </c>
      <c r="H50" s="154">
        <f t="shared" si="9"/>
        <v>9.860539474722407E-3</v>
      </c>
      <c r="I50" s="153">
        <f t="shared" si="5"/>
        <v>1.1836335425123769E-2</v>
      </c>
    </row>
    <row r="51" spans="1:9" x14ac:dyDescent="0.2">
      <c r="A51" s="151">
        <v>45</v>
      </c>
      <c r="B51" s="3" t="s">
        <v>48</v>
      </c>
      <c r="C51" s="152">
        <v>7557</v>
      </c>
      <c r="D51" s="153">
        <f t="shared" si="6"/>
        <v>2.6776460667090676E-3</v>
      </c>
      <c r="E51" s="154">
        <f t="shared" si="3"/>
        <v>1.3232764324467382E-4</v>
      </c>
      <c r="F51" s="154">
        <f t="shared" si="7"/>
        <v>3.4647372173983809E-2</v>
      </c>
      <c r="G51" s="154">
        <f t="shared" si="8"/>
        <v>1.8743522466963473E-3</v>
      </c>
      <c r="H51" s="154">
        <f t="shared" si="9"/>
        <v>1.0394211652195142E-2</v>
      </c>
      <c r="I51" s="153">
        <f t="shared" si="5"/>
        <v>1.2268563898891489E-2</v>
      </c>
    </row>
    <row r="52" spans="1:9" x14ac:dyDescent="0.2">
      <c r="A52" s="151">
        <v>46</v>
      </c>
      <c r="B52" s="3" t="s">
        <v>49</v>
      </c>
      <c r="C52" s="152">
        <v>14188</v>
      </c>
      <c r="D52" s="153">
        <f t="shared" si="6"/>
        <v>5.0271857078825269E-3</v>
      </c>
      <c r="E52" s="154">
        <f t="shared" si="3"/>
        <v>7.0482097547223005E-5</v>
      </c>
      <c r="F52" s="154">
        <f t="shared" si="7"/>
        <v>1.8454341099435837E-2</v>
      </c>
      <c r="G52" s="154">
        <f t="shared" si="8"/>
        <v>3.5190299955177684E-3</v>
      </c>
      <c r="H52" s="154">
        <f t="shared" si="9"/>
        <v>5.5363023298307511E-3</v>
      </c>
      <c r="I52" s="153">
        <f t="shared" si="5"/>
        <v>9.05533232534852E-3</v>
      </c>
    </row>
    <row r="53" spans="1:9" x14ac:dyDescent="0.2">
      <c r="A53" s="151">
        <v>47</v>
      </c>
      <c r="B53" s="3" t="s">
        <v>50</v>
      </c>
      <c r="C53" s="152">
        <v>17258</v>
      </c>
      <c r="D53" s="153">
        <f t="shared" si="6"/>
        <v>6.1149683497770399E-3</v>
      </c>
      <c r="E53" s="154">
        <f t="shared" si="3"/>
        <v>5.7944141847259239E-5</v>
      </c>
      <c r="F53" s="154">
        <f t="shared" si="7"/>
        <v>1.5171525757260149E-2</v>
      </c>
      <c r="G53" s="154">
        <f t="shared" si="8"/>
        <v>4.2804778448439279E-3</v>
      </c>
      <c r="H53" s="154">
        <f t="shared" si="9"/>
        <v>4.5514577271780444E-3</v>
      </c>
      <c r="I53" s="153">
        <f t="shared" si="5"/>
        <v>8.8319355720219723E-3</v>
      </c>
    </row>
    <row r="54" spans="1:9" x14ac:dyDescent="0.2">
      <c r="A54" s="151">
        <v>48</v>
      </c>
      <c r="B54" s="3" t="s">
        <v>51</v>
      </c>
      <c r="C54" s="152">
        <v>18206</v>
      </c>
      <c r="D54" s="153">
        <f t="shared" si="6"/>
        <v>6.4508699603685708E-3</v>
      </c>
      <c r="E54" s="154">
        <f t="shared" si="3"/>
        <v>5.4926947160276834E-5</v>
      </c>
      <c r="F54" s="154">
        <f t="shared" si="7"/>
        <v>1.4381533094518053E-2</v>
      </c>
      <c r="G54" s="154">
        <f t="shared" si="8"/>
        <v>4.5156089722579989E-3</v>
      </c>
      <c r="H54" s="154">
        <f t="shared" si="9"/>
        <v>4.3144599283554156E-3</v>
      </c>
      <c r="I54" s="153">
        <f t="shared" si="5"/>
        <v>8.8300689006134137E-3</v>
      </c>
    </row>
    <row r="55" spans="1:9" x14ac:dyDescent="0.2">
      <c r="A55" s="151">
        <v>49</v>
      </c>
      <c r="B55" s="3" t="s">
        <v>52</v>
      </c>
      <c r="C55" s="152">
        <v>9277</v>
      </c>
      <c r="D55" s="153">
        <f t="shared" si="6"/>
        <v>3.2870878074447562E-3</v>
      </c>
      <c r="E55" s="154">
        <f t="shared" si="3"/>
        <v>1.0779346771585642E-4</v>
      </c>
      <c r="F55" s="154">
        <f t="shared" si="7"/>
        <v>2.8223584296517803E-2</v>
      </c>
      <c r="G55" s="154">
        <f t="shared" si="8"/>
        <v>2.3009614652113293E-3</v>
      </c>
      <c r="H55" s="154">
        <f t="shared" si="9"/>
        <v>8.4670752889553398E-3</v>
      </c>
      <c r="I55" s="153">
        <f t="shared" si="5"/>
        <v>1.0768036754166668E-2</v>
      </c>
    </row>
    <row r="56" spans="1:9" x14ac:dyDescent="0.2">
      <c r="A56" s="151">
        <v>50</v>
      </c>
      <c r="B56" s="3" t="s">
        <v>53</v>
      </c>
      <c r="C56" s="152">
        <v>15458</v>
      </c>
      <c r="D56" s="153">
        <f t="shared" si="6"/>
        <v>5.4771804815652728E-3</v>
      </c>
      <c r="E56" s="154">
        <f t="shared" si="3"/>
        <v>6.4691421917453741E-5</v>
      </c>
      <c r="F56" s="154">
        <f t="shared" si="7"/>
        <v>1.6938167390270129E-2</v>
      </c>
      <c r="G56" s="154">
        <f t="shared" si="8"/>
        <v>3.8340263370956907E-3</v>
      </c>
      <c r="H56" s="154">
        <f t="shared" si="9"/>
        <v>5.0814502170810384E-3</v>
      </c>
      <c r="I56" s="153">
        <f t="shared" si="5"/>
        <v>8.9154765541767291E-3</v>
      </c>
    </row>
    <row r="57" spans="1:9" x14ac:dyDescent="0.2">
      <c r="A57" s="151">
        <v>51</v>
      </c>
      <c r="B57" s="3" t="s">
        <v>54</v>
      </c>
      <c r="C57" s="152">
        <v>5298</v>
      </c>
      <c r="D57" s="153">
        <f t="shared" si="6"/>
        <v>1.8772222921033003E-3</v>
      </c>
      <c r="E57" s="154">
        <f t="shared" si="3"/>
        <v>1.8875047187617969E-4</v>
      </c>
      <c r="F57" s="154">
        <f t="shared" si="7"/>
        <v>4.9420572200603183E-2</v>
      </c>
      <c r="G57" s="154">
        <f t="shared" si="8"/>
        <v>1.3140556044723101E-3</v>
      </c>
      <c r="H57" s="154">
        <f t="shared" si="9"/>
        <v>1.4826171660180954E-2</v>
      </c>
      <c r="I57" s="153">
        <f t="shared" si="5"/>
        <v>1.6140227264653265E-2</v>
      </c>
    </row>
    <row r="58" spans="1:9" x14ac:dyDescent="0.2">
      <c r="A58" s="151">
        <v>52</v>
      </c>
      <c r="B58" s="3" t="s">
        <v>55</v>
      </c>
      <c r="C58" s="152">
        <v>38389</v>
      </c>
      <c r="D58" s="153">
        <f t="shared" si="6"/>
        <v>1.3602243595989731E-2</v>
      </c>
      <c r="E58" s="154">
        <f t="shared" si="3"/>
        <v>2.6049128656646437E-5</v>
      </c>
      <c r="F58" s="154">
        <f t="shared" si="7"/>
        <v>6.8204483450674848E-3</v>
      </c>
      <c r="G58" s="154">
        <f t="shared" si="8"/>
        <v>9.5215705171928112E-3</v>
      </c>
      <c r="H58" s="154">
        <f t="shared" si="9"/>
        <v>2.0461345035202453E-3</v>
      </c>
      <c r="I58" s="153">
        <f t="shared" si="5"/>
        <v>1.1567705020713057E-2</v>
      </c>
    </row>
    <row r="59" spans="1:9" x14ac:dyDescent="0.2">
      <c r="A59" s="151">
        <v>53</v>
      </c>
      <c r="B59" s="3" t="s">
        <v>56</v>
      </c>
      <c r="C59" s="152">
        <v>52912</v>
      </c>
      <c r="D59" s="153">
        <f t="shared" si="6"/>
        <v>1.8748128712678336E-2</v>
      </c>
      <c r="E59" s="154">
        <f t="shared" si="3"/>
        <v>1.8899304505594195E-5</v>
      </c>
      <c r="F59" s="154">
        <f t="shared" si="7"/>
        <v>4.9484085182717654E-3</v>
      </c>
      <c r="G59" s="154">
        <f t="shared" si="8"/>
        <v>1.3123690098874834E-2</v>
      </c>
      <c r="H59" s="154">
        <f t="shared" si="9"/>
        <v>1.4845225554815295E-3</v>
      </c>
      <c r="I59" s="153">
        <f t="shared" si="5"/>
        <v>1.4608212654356363E-2</v>
      </c>
    </row>
    <row r="60" spans="1:9" x14ac:dyDescent="0.2">
      <c r="A60" s="151">
        <v>54</v>
      </c>
      <c r="B60" s="3" t="s">
        <v>57</v>
      </c>
      <c r="C60" s="152">
        <v>27386</v>
      </c>
      <c r="D60" s="153">
        <f t="shared" si="6"/>
        <v>9.7035880882485812E-3</v>
      </c>
      <c r="E60" s="154">
        <f t="shared" si="3"/>
        <v>3.6515007668151608E-5</v>
      </c>
      <c r="F60" s="154">
        <f t="shared" si="7"/>
        <v>9.5607314510624281E-3</v>
      </c>
      <c r="G60" s="154">
        <f t="shared" si="8"/>
        <v>6.7925116617740065E-3</v>
      </c>
      <c r="H60" s="154">
        <f t="shared" si="9"/>
        <v>2.8682194353187285E-3</v>
      </c>
      <c r="I60" s="153">
        <f t="shared" si="5"/>
        <v>9.6607310970927354E-3</v>
      </c>
    </row>
    <row r="61" spans="1:9" x14ac:dyDescent="0.2">
      <c r="A61" s="151">
        <v>55</v>
      </c>
      <c r="B61" s="3" t="s">
        <v>58</v>
      </c>
      <c r="C61" s="152">
        <v>10304</v>
      </c>
      <c r="D61" s="153">
        <f t="shared" si="6"/>
        <v>3.650981218918914E-3</v>
      </c>
      <c r="E61" s="154">
        <f t="shared" si="3"/>
        <v>9.7049689440993782E-5</v>
      </c>
      <c r="F61" s="154">
        <f t="shared" si="7"/>
        <v>2.5410538773175041E-2</v>
      </c>
      <c r="G61" s="154">
        <f t="shared" si="8"/>
        <v>2.5556868532432397E-3</v>
      </c>
      <c r="H61" s="154">
        <f t="shared" si="9"/>
        <v>7.6231616319525118E-3</v>
      </c>
      <c r="I61" s="153">
        <f t="shared" si="5"/>
        <v>1.0178848485195752E-2</v>
      </c>
    </row>
    <row r="62" spans="1:9" x14ac:dyDescent="0.2">
      <c r="A62" s="151">
        <v>56</v>
      </c>
      <c r="B62" s="3" t="s">
        <v>59</v>
      </c>
      <c r="C62" s="152">
        <v>49741</v>
      </c>
      <c r="D62" s="153">
        <f t="shared" si="6"/>
        <v>1.7624559084845275E-2</v>
      </c>
      <c r="E62" s="154">
        <f t="shared" si="3"/>
        <v>2.0104139442311172E-5</v>
      </c>
      <c r="F62" s="154">
        <f t="shared" si="7"/>
        <v>5.2638706805009077E-3</v>
      </c>
      <c r="G62" s="154">
        <f t="shared" si="8"/>
        <v>1.2337191359391691E-2</v>
      </c>
      <c r="H62" s="154">
        <f t="shared" si="9"/>
        <v>1.5791612041502724E-3</v>
      </c>
      <c r="I62" s="153">
        <f t="shared" si="5"/>
        <v>1.3916352563541963E-2</v>
      </c>
    </row>
    <row r="63" spans="1:9" x14ac:dyDescent="0.2">
      <c r="A63" s="151">
        <v>57</v>
      </c>
      <c r="B63" s="3" t="s">
        <v>60</v>
      </c>
      <c r="C63" s="152">
        <v>20959</v>
      </c>
      <c r="D63" s="153">
        <f t="shared" si="6"/>
        <v>7.4263310721391232E-3</v>
      </c>
      <c r="E63" s="154">
        <f t="shared" si="3"/>
        <v>4.7712200009542443E-5</v>
      </c>
      <c r="F63" s="154">
        <f t="shared" si="7"/>
        <v>1.2492494466281581E-2</v>
      </c>
      <c r="G63" s="154">
        <f t="shared" si="8"/>
        <v>5.1984317504973863E-3</v>
      </c>
      <c r="H63" s="154">
        <f t="shared" si="9"/>
        <v>3.7477483398844743E-3</v>
      </c>
      <c r="I63" s="153">
        <f t="shared" si="5"/>
        <v>8.9461800903818597E-3</v>
      </c>
    </row>
    <row r="64" spans="1:9" x14ac:dyDescent="0.2">
      <c r="A64" s="151">
        <v>58</v>
      </c>
      <c r="B64" s="3" t="s">
        <v>61</v>
      </c>
      <c r="C64" s="152">
        <v>28996</v>
      </c>
      <c r="D64" s="153">
        <f t="shared" si="6"/>
        <v>1.0274053903704661E-2</v>
      </c>
      <c r="E64" s="154">
        <f t="shared" si="3"/>
        <v>3.4487515519381981E-5</v>
      </c>
      <c r="F64" s="154">
        <f t="shared" si="7"/>
        <v>9.0298727934472207E-3</v>
      </c>
      <c r="G64" s="154">
        <f t="shared" si="8"/>
        <v>7.1918377325932625E-3</v>
      </c>
      <c r="H64" s="154">
        <f t="shared" si="9"/>
        <v>2.7089618380341661E-3</v>
      </c>
      <c r="I64" s="153">
        <f t="shared" si="5"/>
        <v>9.900799570627429E-3</v>
      </c>
    </row>
    <row r="65" spans="2:9" s="11" customFormat="1" x14ac:dyDescent="0.2">
      <c r="B65" s="155" t="s">
        <v>62</v>
      </c>
      <c r="C65" s="156">
        <f t="shared" ref="C65:I65" si="10">SUM(C7:C64)</f>
        <v>2822255</v>
      </c>
      <c r="D65" s="157">
        <f t="shared" si="10"/>
        <v>1.0000000000000002</v>
      </c>
      <c r="E65" s="157">
        <f t="shared" si="10"/>
        <v>3.8192692530961019E-3</v>
      </c>
      <c r="F65" s="157">
        <f t="shared" si="10"/>
        <v>0.99999999999999989</v>
      </c>
      <c r="G65" s="157">
        <f t="shared" si="10"/>
        <v>0.7</v>
      </c>
      <c r="H65" s="157">
        <f t="shared" si="10"/>
        <v>0.3000000000000001</v>
      </c>
      <c r="I65" s="157">
        <f t="shared" si="10"/>
        <v>0.99999999999999989</v>
      </c>
    </row>
    <row r="66" spans="2:9" x14ac:dyDescent="0.2">
      <c r="E66" s="158"/>
      <c r="F66" s="158"/>
      <c r="G66" s="158"/>
      <c r="H66" s="158"/>
    </row>
    <row r="69" spans="2:9" x14ac:dyDescent="0.2">
      <c r="E69" s="183"/>
    </row>
  </sheetData>
  <mergeCells count="7">
    <mergeCell ref="A1:I1"/>
    <mergeCell ref="A3:B6"/>
    <mergeCell ref="C3:C4"/>
    <mergeCell ref="G3:G4"/>
    <mergeCell ref="H3:H4"/>
    <mergeCell ref="I3:I4"/>
    <mergeCell ref="D3:D4"/>
  </mergeCells>
  <printOptions horizontalCentered="1"/>
  <pageMargins left="0.19685039370078741" right="0.19685039370078741" top="0.19685039370078741" bottom="0.19685039370078741" header="0.31496062992125984" footer="0.31496062992125984"/>
  <pageSetup scale="9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DFAD2-6867-4B35-A5CC-3B8A6B702C16}">
  <sheetPr>
    <pageSetUpPr fitToPage="1"/>
  </sheetPr>
  <dimension ref="A1:D65"/>
  <sheetViews>
    <sheetView workbookViewId="0">
      <selection activeCell="A3" sqref="A3:D65"/>
    </sheetView>
  </sheetViews>
  <sheetFormatPr baseColWidth="10" defaultColWidth="9" defaultRowHeight="12.75" x14ac:dyDescent="0.2"/>
  <cols>
    <col min="1" max="1" width="3" style="276" bestFit="1" customWidth="1"/>
    <col min="2" max="2" width="26.5703125" style="276" bestFit="1" customWidth="1"/>
    <col min="3" max="3" width="16" style="308" customWidth="1"/>
    <col min="4" max="4" width="16.85546875" style="308" customWidth="1"/>
    <col min="5" max="16384" width="9" style="276"/>
  </cols>
  <sheetData>
    <row r="1" spans="1:4" x14ac:dyDescent="0.2">
      <c r="A1" s="287" t="s">
        <v>204</v>
      </c>
      <c r="B1" s="287"/>
      <c r="C1" s="287"/>
      <c r="D1" s="287"/>
    </row>
    <row r="2" spans="1:4" s="263" customFormat="1" x14ac:dyDescent="0.2">
      <c r="B2" s="288"/>
      <c r="C2" s="288"/>
      <c r="D2" s="288"/>
    </row>
    <row r="3" spans="1:4" s="263" customFormat="1" ht="12.75" customHeight="1" x14ac:dyDescent="0.2">
      <c r="A3" s="289" t="s">
        <v>1</v>
      </c>
      <c r="B3" s="290"/>
      <c r="C3" s="291" t="s">
        <v>178</v>
      </c>
      <c r="D3" s="292" t="s">
        <v>179</v>
      </c>
    </row>
    <row r="4" spans="1:4" s="263" customFormat="1" ht="12.75" customHeight="1" x14ac:dyDescent="0.2">
      <c r="A4" s="293"/>
      <c r="B4" s="294"/>
      <c r="C4" s="295"/>
      <c r="D4" s="296"/>
    </row>
    <row r="5" spans="1:4" ht="19.5" customHeight="1" x14ac:dyDescent="0.2">
      <c r="A5" s="293"/>
      <c r="B5" s="294"/>
      <c r="C5" s="297"/>
      <c r="D5" s="297" t="s">
        <v>172</v>
      </c>
    </row>
    <row r="6" spans="1:4" ht="12.75" customHeight="1" x14ac:dyDescent="0.2">
      <c r="A6" s="298"/>
      <c r="B6" s="299"/>
      <c r="C6" s="300" t="s">
        <v>112</v>
      </c>
      <c r="D6" s="300" t="s">
        <v>113</v>
      </c>
    </row>
    <row r="7" spans="1:4" x14ac:dyDescent="0.2">
      <c r="A7" s="301">
        <v>1</v>
      </c>
      <c r="B7" s="302" t="s">
        <v>70</v>
      </c>
      <c r="C7" s="303">
        <v>18974</v>
      </c>
      <c r="D7" s="304">
        <f>+C7/$C$65</f>
        <v>6.7229927841389245E-3</v>
      </c>
    </row>
    <row r="8" spans="1:4" x14ac:dyDescent="0.2">
      <c r="A8" s="301">
        <v>2</v>
      </c>
      <c r="B8" s="302" t="s">
        <v>6</v>
      </c>
      <c r="C8" s="303">
        <v>7785</v>
      </c>
      <c r="D8" s="304">
        <f t="shared" ref="D8:D64" si="0">+C8/$C$65</f>
        <v>2.7584325300158918E-3</v>
      </c>
    </row>
    <row r="9" spans="1:4" x14ac:dyDescent="0.2">
      <c r="A9" s="301">
        <v>3</v>
      </c>
      <c r="B9" s="302" t="s">
        <v>7</v>
      </c>
      <c r="C9" s="303">
        <v>48359</v>
      </c>
      <c r="D9" s="304">
        <f t="shared" si="0"/>
        <v>1.7134879732696017E-2</v>
      </c>
    </row>
    <row r="10" spans="1:4" x14ac:dyDescent="0.2">
      <c r="A10" s="301">
        <v>4</v>
      </c>
      <c r="B10" s="302" t="s">
        <v>8</v>
      </c>
      <c r="C10" s="303">
        <v>4013</v>
      </c>
      <c r="D10" s="304">
        <f t="shared" si="0"/>
        <v>1.4219126195187891E-3</v>
      </c>
    </row>
    <row r="11" spans="1:4" x14ac:dyDescent="0.2">
      <c r="A11" s="301">
        <v>5</v>
      </c>
      <c r="B11" s="302" t="s">
        <v>9</v>
      </c>
      <c r="C11" s="303">
        <v>32544</v>
      </c>
      <c r="D11" s="304">
        <f t="shared" si="0"/>
        <v>1.1531204657268744E-2</v>
      </c>
    </row>
    <row r="12" spans="1:4" x14ac:dyDescent="0.2">
      <c r="A12" s="301">
        <v>6</v>
      </c>
      <c r="B12" s="302" t="s">
        <v>10</v>
      </c>
      <c r="C12" s="303">
        <v>18317</v>
      </c>
      <c r="D12" s="304">
        <f t="shared" si="0"/>
        <v>6.4902002122416294E-3</v>
      </c>
    </row>
    <row r="13" spans="1:4" x14ac:dyDescent="0.2">
      <c r="A13" s="301">
        <v>7</v>
      </c>
      <c r="B13" s="302" t="s">
        <v>11</v>
      </c>
      <c r="C13" s="303">
        <v>9579</v>
      </c>
      <c r="D13" s="304">
        <f t="shared" si="0"/>
        <v>3.3940944386669524E-3</v>
      </c>
    </row>
    <row r="14" spans="1:4" x14ac:dyDescent="0.2">
      <c r="A14" s="301">
        <v>8</v>
      </c>
      <c r="B14" s="302" t="s">
        <v>12</v>
      </c>
      <c r="C14" s="303">
        <v>19840</v>
      </c>
      <c r="D14" s="304">
        <f t="shared" si="0"/>
        <v>7.0298396140674744E-3</v>
      </c>
    </row>
    <row r="15" spans="1:4" x14ac:dyDescent="0.2">
      <c r="A15" s="301">
        <v>9</v>
      </c>
      <c r="B15" s="302" t="s">
        <v>13</v>
      </c>
      <c r="C15" s="303">
        <v>22075</v>
      </c>
      <c r="D15" s="304">
        <f t="shared" si="0"/>
        <v>7.8217595504304176E-3</v>
      </c>
    </row>
    <row r="16" spans="1:4" x14ac:dyDescent="0.2">
      <c r="A16" s="301">
        <v>10</v>
      </c>
      <c r="B16" s="302" t="s">
        <v>14</v>
      </c>
      <c r="C16" s="303">
        <v>5050</v>
      </c>
      <c r="D16" s="304">
        <f t="shared" si="0"/>
        <v>1.789349296927457E-3</v>
      </c>
    </row>
    <row r="17" spans="1:4" x14ac:dyDescent="0.2">
      <c r="A17" s="301">
        <v>11</v>
      </c>
      <c r="B17" s="302" t="s">
        <v>15</v>
      </c>
      <c r="C17" s="303">
        <v>30320</v>
      </c>
      <c r="D17" s="304">
        <f t="shared" si="0"/>
        <v>1.0743182313433762E-2</v>
      </c>
    </row>
    <row r="18" spans="1:4" x14ac:dyDescent="0.2">
      <c r="A18" s="301">
        <v>12</v>
      </c>
      <c r="B18" s="302" t="s">
        <v>16</v>
      </c>
      <c r="C18" s="303">
        <v>48106</v>
      </c>
      <c r="D18" s="304">
        <f t="shared" si="0"/>
        <v>1.7045235104552921E-2</v>
      </c>
    </row>
    <row r="19" spans="1:4" x14ac:dyDescent="0.2">
      <c r="A19" s="301">
        <v>13</v>
      </c>
      <c r="B19" s="302" t="s">
        <v>17</v>
      </c>
      <c r="C19" s="303">
        <v>179371</v>
      </c>
      <c r="D19" s="304">
        <f t="shared" si="0"/>
        <v>6.3555915393896018E-2</v>
      </c>
    </row>
    <row r="20" spans="1:4" x14ac:dyDescent="0.2">
      <c r="A20" s="301">
        <v>14</v>
      </c>
      <c r="B20" s="302" t="s">
        <v>18</v>
      </c>
      <c r="C20" s="303">
        <v>15660</v>
      </c>
      <c r="D20" s="304">
        <f t="shared" si="0"/>
        <v>5.5487544534423717E-3</v>
      </c>
    </row>
    <row r="21" spans="1:4" x14ac:dyDescent="0.2">
      <c r="A21" s="301">
        <v>15</v>
      </c>
      <c r="B21" s="302" t="s">
        <v>19</v>
      </c>
      <c r="C21" s="303">
        <v>21814</v>
      </c>
      <c r="D21" s="304">
        <f t="shared" si="0"/>
        <v>7.7292803095397123E-3</v>
      </c>
    </row>
    <row r="22" spans="1:4" x14ac:dyDescent="0.2">
      <c r="A22" s="301">
        <v>16</v>
      </c>
      <c r="B22" s="302" t="s">
        <v>20</v>
      </c>
      <c r="C22" s="303">
        <v>40899</v>
      </c>
      <c r="D22" s="304">
        <f t="shared" si="0"/>
        <v>1.4491603345551695E-2</v>
      </c>
    </row>
    <row r="23" spans="1:4" x14ac:dyDescent="0.2">
      <c r="A23" s="301">
        <v>17</v>
      </c>
      <c r="B23" s="302" t="s">
        <v>21</v>
      </c>
      <c r="C23" s="303">
        <v>25119</v>
      </c>
      <c r="D23" s="304">
        <f t="shared" si="0"/>
        <v>8.9003297008952067E-3</v>
      </c>
    </row>
    <row r="24" spans="1:4" x14ac:dyDescent="0.2">
      <c r="A24" s="301">
        <v>18</v>
      </c>
      <c r="B24" s="302" t="s">
        <v>22</v>
      </c>
      <c r="C24" s="303">
        <v>15334</v>
      </c>
      <c r="D24" s="304">
        <f t="shared" si="0"/>
        <v>5.4332439839773518E-3</v>
      </c>
    </row>
    <row r="25" spans="1:4" x14ac:dyDescent="0.2">
      <c r="A25" s="301">
        <v>19</v>
      </c>
      <c r="B25" s="302" t="s">
        <v>23</v>
      </c>
      <c r="C25" s="303">
        <v>5453</v>
      </c>
      <c r="D25" s="304">
        <f t="shared" si="0"/>
        <v>1.9321429140882025E-3</v>
      </c>
    </row>
    <row r="26" spans="1:4" x14ac:dyDescent="0.2">
      <c r="A26" s="301">
        <v>20</v>
      </c>
      <c r="B26" s="302" t="s">
        <v>24</v>
      </c>
      <c r="C26" s="303">
        <v>102199</v>
      </c>
      <c r="D26" s="304">
        <f t="shared" si="0"/>
        <v>3.6211823524096867E-2</v>
      </c>
    </row>
    <row r="27" spans="1:4" x14ac:dyDescent="0.2">
      <c r="A27" s="301">
        <v>21</v>
      </c>
      <c r="B27" s="302" t="s">
        <v>25</v>
      </c>
      <c r="C27" s="303">
        <v>58469</v>
      </c>
      <c r="D27" s="304">
        <f t="shared" si="0"/>
        <v>2.0717121592485441E-2</v>
      </c>
    </row>
    <row r="28" spans="1:4" x14ac:dyDescent="0.2">
      <c r="A28" s="301">
        <v>22</v>
      </c>
      <c r="B28" s="302" t="s">
        <v>26</v>
      </c>
      <c r="C28" s="303">
        <v>19036</v>
      </c>
      <c r="D28" s="304">
        <f t="shared" si="0"/>
        <v>6.7449610329328854E-3</v>
      </c>
    </row>
    <row r="29" spans="1:4" x14ac:dyDescent="0.2">
      <c r="A29" s="301">
        <v>23</v>
      </c>
      <c r="B29" s="302" t="s">
        <v>27</v>
      </c>
      <c r="C29" s="303">
        <v>15301</v>
      </c>
      <c r="D29" s="304">
        <f t="shared" si="0"/>
        <v>5.4215512063934693E-3</v>
      </c>
    </row>
    <row r="30" spans="1:4" x14ac:dyDescent="0.2">
      <c r="A30" s="301">
        <v>24</v>
      </c>
      <c r="B30" s="302" t="s">
        <v>28</v>
      </c>
      <c r="C30" s="303">
        <v>97943</v>
      </c>
      <c r="D30" s="304">
        <f t="shared" si="0"/>
        <v>3.4703809542369485E-2</v>
      </c>
    </row>
    <row r="31" spans="1:4" x14ac:dyDescent="0.2">
      <c r="A31" s="301">
        <v>25</v>
      </c>
      <c r="B31" s="302" t="s">
        <v>29</v>
      </c>
      <c r="C31" s="303">
        <v>31107</v>
      </c>
      <c r="D31" s="304">
        <f t="shared" si="0"/>
        <v>1.1022037342479684E-2</v>
      </c>
    </row>
    <row r="32" spans="1:4" x14ac:dyDescent="0.2">
      <c r="A32" s="301">
        <v>26</v>
      </c>
      <c r="B32" s="302" t="s">
        <v>30</v>
      </c>
      <c r="C32" s="303">
        <v>9382</v>
      </c>
      <c r="D32" s="304">
        <f t="shared" si="0"/>
        <v>3.3242920997571092E-3</v>
      </c>
    </row>
    <row r="33" spans="1:4" x14ac:dyDescent="0.2">
      <c r="A33" s="301">
        <v>27</v>
      </c>
      <c r="B33" s="302" t="s">
        <v>31</v>
      </c>
      <c r="C33" s="303">
        <v>10215</v>
      </c>
      <c r="D33" s="304">
        <f t="shared" si="0"/>
        <v>3.6194461521017766E-3</v>
      </c>
    </row>
    <row r="34" spans="1:4" x14ac:dyDescent="0.2">
      <c r="A34" s="301">
        <v>28</v>
      </c>
      <c r="B34" s="302" t="s">
        <v>32</v>
      </c>
      <c r="C34" s="303">
        <v>911908</v>
      </c>
      <c r="D34" s="304">
        <f t="shared" si="0"/>
        <v>0.32311325518069772</v>
      </c>
    </row>
    <row r="35" spans="1:4" x14ac:dyDescent="0.2">
      <c r="A35" s="301">
        <v>29</v>
      </c>
      <c r="B35" s="302" t="s">
        <v>33</v>
      </c>
      <c r="C35" s="303">
        <v>18468</v>
      </c>
      <c r="D35" s="304">
        <f t="shared" si="0"/>
        <v>6.5437035278527273E-3</v>
      </c>
    </row>
    <row r="36" spans="1:4" x14ac:dyDescent="0.2">
      <c r="A36" s="301">
        <v>30</v>
      </c>
      <c r="B36" s="302" t="s">
        <v>34</v>
      </c>
      <c r="C36" s="303">
        <v>4779</v>
      </c>
      <c r="D36" s="304">
        <f t="shared" si="0"/>
        <v>1.693326790102241E-3</v>
      </c>
    </row>
    <row r="37" spans="1:4" x14ac:dyDescent="0.2">
      <c r="A37" s="301">
        <v>31</v>
      </c>
      <c r="B37" s="302" t="s">
        <v>35</v>
      </c>
      <c r="C37" s="303">
        <v>14945</v>
      </c>
      <c r="D37" s="304">
        <f t="shared" si="0"/>
        <v>5.2954109391249197E-3</v>
      </c>
    </row>
    <row r="38" spans="1:4" x14ac:dyDescent="0.2">
      <c r="A38" s="301">
        <v>32</v>
      </c>
      <c r="B38" s="302" t="s">
        <v>36</v>
      </c>
      <c r="C38" s="303">
        <v>12163</v>
      </c>
      <c r="D38" s="304">
        <f t="shared" si="0"/>
        <v>4.3096743561442889E-3</v>
      </c>
    </row>
    <row r="39" spans="1:4" x14ac:dyDescent="0.2">
      <c r="A39" s="301">
        <v>33</v>
      </c>
      <c r="B39" s="302" t="s">
        <v>37</v>
      </c>
      <c r="C39" s="303">
        <v>39880</v>
      </c>
      <c r="D39" s="304">
        <f t="shared" si="0"/>
        <v>1.4130544546825144E-2</v>
      </c>
    </row>
    <row r="40" spans="1:4" x14ac:dyDescent="0.2">
      <c r="A40" s="301">
        <v>34</v>
      </c>
      <c r="B40" s="302" t="s">
        <v>38</v>
      </c>
      <c r="C40" s="303">
        <v>10785</v>
      </c>
      <c r="D40" s="304">
        <f t="shared" si="0"/>
        <v>3.8214123103688363E-3</v>
      </c>
    </row>
    <row r="41" spans="1:4" x14ac:dyDescent="0.2">
      <c r="A41" s="301">
        <v>35</v>
      </c>
      <c r="B41" s="302" t="s">
        <v>39</v>
      </c>
      <c r="C41" s="303">
        <v>332072</v>
      </c>
      <c r="D41" s="304">
        <f t="shared" si="0"/>
        <v>0.11766194054045435</v>
      </c>
    </row>
    <row r="42" spans="1:4" x14ac:dyDescent="0.2">
      <c r="A42" s="301">
        <v>36</v>
      </c>
      <c r="B42" s="302" t="s">
        <v>40</v>
      </c>
      <c r="C42" s="303">
        <v>29184</v>
      </c>
      <c r="D42" s="304">
        <f t="shared" si="0"/>
        <v>1.0340667303273446E-2</v>
      </c>
    </row>
    <row r="43" spans="1:4" x14ac:dyDescent="0.2">
      <c r="A43" s="301">
        <v>37</v>
      </c>
      <c r="B43" s="302" t="s">
        <v>41</v>
      </c>
      <c r="C43" s="303">
        <v>95037</v>
      </c>
      <c r="D43" s="304">
        <f t="shared" si="0"/>
        <v>3.3674136461800938E-2</v>
      </c>
    </row>
    <row r="44" spans="1:4" x14ac:dyDescent="0.2">
      <c r="A44" s="301">
        <v>38</v>
      </c>
      <c r="B44" s="302" t="s">
        <v>42</v>
      </c>
      <c r="C44" s="303">
        <v>14348</v>
      </c>
      <c r="D44" s="304">
        <f t="shared" si="0"/>
        <v>5.083877962834684E-3</v>
      </c>
    </row>
    <row r="45" spans="1:4" x14ac:dyDescent="0.2">
      <c r="A45" s="301">
        <v>39</v>
      </c>
      <c r="B45" s="302" t="s">
        <v>71</v>
      </c>
      <c r="C45" s="303">
        <v>13603</v>
      </c>
      <c r="D45" s="304">
        <f t="shared" si="0"/>
        <v>4.8199046507137024E-3</v>
      </c>
    </row>
    <row r="46" spans="1:4" x14ac:dyDescent="0.2">
      <c r="A46" s="301">
        <v>40</v>
      </c>
      <c r="B46" s="302" t="s">
        <v>43</v>
      </c>
      <c r="C46" s="303">
        <v>36968</v>
      </c>
      <c r="D46" s="304">
        <f t="shared" si="0"/>
        <v>1.3098745506695887E-2</v>
      </c>
    </row>
    <row r="47" spans="1:4" x14ac:dyDescent="0.2">
      <c r="A47" s="301">
        <v>41</v>
      </c>
      <c r="B47" s="302" t="s">
        <v>44</v>
      </c>
      <c r="C47" s="303">
        <v>20300</v>
      </c>
      <c r="D47" s="304">
        <f t="shared" si="0"/>
        <v>7.1928298470549257E-3</v>
      </c>
    </row>
    <row r="48" spans="1:4" x14ac:dyDescent="0.2">
      <c r="A48" s="301">
        <v>42</v>
      </c>
      <c r="B48" s="302" t="s">
        <v>45</v>
      </c>
      <c r="C48" s="303">
        <v>18208</v>
      </c>
      <c r="D48" s="304">
        <f t="shared" si="0"/>
        <v>6.4515786135554724E-3</v>
      </c>
    </row>
    <row r="49" spans="1:4" x14ac:dyDescent="0.2">
      <c r="A49" s="301">
        <v>43</v>
      </c>
      <c r="B49" s="302" t="s">
        <v>46</v>
      </c>
      <c r="C49" s="303">
        <v>13448</v>
      </c>
      <c r="D49" s="304">
        <f t="shared" si="0"/>
        <v>4.7649840287288005E-3</v>
      </c>
    </row>
    <row r="50" spans="1:4" x14ac:dyDescent="0.2">
      <c r="A50" s="301">
        <v>44</v>
      </c>
      <c r="B50" s="302" t="s">
        <v>47</v>
      </c>
      <c r="C50" s="303">
        <v>7966</v>
      </c>
      <c r="D50" s="304">
        <f t="shared" si="0"/>
        <v>2.8225656434305193E-3</v>
      </c>
    </row>
    <row r="51" spans="1:4" x14ac:dyDescent="0.2">
      <c r="A51" s="301">
        <v>45</v>
      </c>
      <c r="B51" s="302" t="s">
        <v>48</v>
      </c>
      <c r="C51" s="303">
        <v>7557</v>
      </c>
      <c r="D51" s="304">
        <f t="shared" si="0"/>
        <v>2.6776460667090676E-3</v>
      </c>
    </row>
    <row r="52" spans="1:4" x14ac:dyDescent="0.2">
      <c r="A52" s="301">
        <v>46</v>
      </c>
      <c r="B52" s="302" t="s">
        <v>49</v>
      </c>
      <c r="C52" s="303">
        <v>14188</v>
      </c>
      <c r="D52" s="304">
        <f t="shared" si="0"/>
        <v>5.0271857078825269E-3</v>
      </c>
    </row>
    <row r="53" spans="1:4" x14ac:dyDescent="0.2">
      <c r="A53" s="301">
        <v>47</v>
      </c>
      <c r="B53" s="302" t="s">
        <v>50</v>
      </c>
      <c r="C53" s="303">
        <v>17258</v>
      </c>
      <c r="D53" s="304">
        <f t="shared" si="0"/>
        <v>6.1149683497770399E-3</v>
      </c>
    </row>
    <row r="54" spans="1:4" x14ac:dyDescent="0.2">
      <c r="A54" s="301">
        <v>48</v>
      </c>
      <c r="B54" s="302" t="s">
        <v>51</v>
      </c>
      <c r="C54" s="303">
        <v>18206</v>
      </c>
      <c r="D54" s="304">
        <f t="shared" si="0"/>
        <v>6.4508699603685708E-3</v>
      </c>
    </row>
    <row r="55" spans="1:4" x14ac:dyDescent="0.2">
      <c r="A55" s="301">
        <v>49</v>
      </c>
      <c r="B55" s="302" t="s">
        <v>52</v>
      </c>
      <c r="C55" s="303">
        <v>9277</v>
      </c>
      <c r="D55" s="304">
        <f t="shared" si="0"/>
        <v>3.2870878074447562E-3</v>
      </c>
    </row>
    <row r="56" spans="1:4" x14ac:dyDescent="0.2">
      <c r="A56" s="301">
        <v>50</v>
      </c>
      <c r="B56" s="302" t="s">
        <v>53</v>
      </c>
      <c r="C56" s="303">
        <v>15458</v>
      </c>
      <c r="D56" s="304">
        <f t="shared" si="0"/>
        <v>5.4771804815652728E-3</v>
      </c>
    </row>
    <row r="57" spans="1:4" x14ac:dyDescent="0.2">
      <c r="A57" s="301">
        <v>51</v>
      </c>
      <c r="B57" s="302" t="s">
        <v>54</v>
      </c>
      <c r="C57" s="303">
        <v>5298</v>
      </c>
      <c r="D57" s="304">
        <f t="shared" si="0"/>
        <v>1.8772222921033003E-3</v>
      </c>
    </row>
    <row r="58" spans="1:4" x14ac:dyDescent="0.2">
      <c r="A58" s="301">
        <v>52</v>
      </c>
      <c r="B58" s="302" t="s">
        <v>55</v>
      </c>
      <c r="C58" s="303">
        <v>38389</v>
      </c>
      <c r="D58" s="304">
        <f t="shared" si="0"/>
        <v>1.3602243595989731E-2</v>
      </c>
    </row>
    <row r="59" spans="1:4" x14ac:dyDescent="0.2">
      <c r="A59" s="301">
        <v>53</v>
      </c>
      <c r="B59" s="302" t="s">
        <v>56</v>
      </c>
      <c r="C59" s="303">
        <v>52912</v>
      </c>
      <c r="D59" s="304">
        <f t="shared" si="0"/>
        <v>1.8748128712678336E-2</v>
      </c>
    </row>
    <row r="60" spans="1:4" x14ac:dyDescent="0.2">
      <c r="A60" s="301">
        <v>54</v>
      </c>
      <c r="B60" s="302" t="s">
        <v>57</v>
      </c>
      <c r="C60" s="303">
        <v>27386</v>
      </c>
      <c r="D60" s="304">
        <f t="shared" si="0"/>
        <v>9.7035880882485812E-3</v>
      </c>
    </row>
    <row r="61" spans="1:4" x14ac:dyDescent="0.2">
      <c r="A61" s="301">
        <v>55</v>
      </c>
      <c r="B61" s="302" t="s">
        <v>58</v>
      </c>
      <c r="C61" s="303">
        <v>10304</v>
      </c>
      <c r="D61" s="304">
        <f t="shared" si="0"/>
        <v>3.650981218918914E-3</v>
      </c>
    </row>
    <row r="62" spans="1:4" x14ac:dyDescent="0.2">
      <c r="A62" s="301">
        <v>56</v>
      </c>
      <c r="B62" s="302" t="s">
        <v>59</v>
      </c>
      <c r="C62" s="303">
        <v>49741</v>
      </c>
      <c r="D62" s="304">
        <f t="shared" si="0"/>
        <v>1.7624559084845275E-2</v>
      </c>
    </row>
    <row r="63" spans="1:4" x14ac:dyDescent="0.2">
      <c r="A63" s="301">
        <v>57</v>
      </c>
      <c r="B63" s="302" t="s">
        <v>60</v>
      </c>
      <c r="C63" s="303">
        <v>20959</v>
      </c>
      <c r="D63" s="304">
        <f t="shared" si="0"/>
        <v>7.4263310721391232E-3</v>
      </c>
    </row>
    <row r="64" spans="1:4" x14ac:dyDescent="0.2">
      <c r="A64" s="301">
        <v>58</v>
      </c>
      <c r="B64" s="302" t="s">
        <v>61</v>
      </c>
      <c r="C64" s="303">
        <v>28996</v>
      </c>
      <c r="D64" s="304">
        <f t="shared" si="0"/>
        <v>1.0274053903704661E-2</v>
      </c>
    </row>
    <row r="65" spans="2:4" s="263" customFormat="1" x14ac:dyDescent="0.2">
      <c r="B65" s="305" t="s">
        <v>62</v>
      </c>
      <c r="C65" s="306">
        <f t="shared" ref="C65:D65" si="1">SUM(C7:C64)</f>
        <v>2822255</v>
      </c>
      <c r="D65" s="307">
        <f t="shared" si="1"/>
        <v>1.0000000000000002</v>
      </c>
    </row>
  </sheetData>
  <mergeCells count="4">
    <mergeCell ref="A1:D1"/>
    <mergeCell ref="A3:B6"/>
    <mergeCell ref="C3:C4"/>
    <mergeCell ref="D3:D4"/>
  </mergeCells>
  <printOptions horizontalCentered="1"/>
  <pageMargins left="0.19685039370078741" right="0.19685039370078741" top="0.19685039370078741" bottom="0.19685039370078741" header="0.31496062992125984" footer="0.31496062992125984"/>
  <pageSetup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0BD7E-57B3-4CE4-981A-9B738F6E8E0A}">
  <sheetPr>
    <pageSetUpPr fitToPage="1"/>
  </sheetPr>
  <dimension ref="A1:D66"/>
  <sheetViews>
    <sheetView tabSelected="1" workbookViewId="0">
      <selection activeCell="G9" sqref="G9"/>
    </sheetView>
  </sheetViews>
  <sheetFormatPr baseColWidth="10" defaultRowHeight="12.75" x14ac:dyDescent="0.2"/>
  <cols>
    <col min="1" max="1" width="3" style="276" bestFit="1" customWidth="1"/>
    <col min="2" max="2" width="26.5703125" style="276" bestFit="1" customWidth="1"/>
    <col min="3" max="3" width="19.85546875" style="276" customWidth="1"/>
    <col min="4" max="4" width="18.5703125" style="276" customWidth="1"/>
    <col min="5" max="5" width="1.7109375" style="276" customWidth="1"/>
    <col min="6" max="16384" width="11.42578125" style="276"/>
  </cols>
  <sheetData>
    <row r="1" spans="1:4" s="276" customFormat="1" x14ac:dyDescent="0.2">
      <c r="A1" s="287" t="s">
        <v>205</v>
      </c>
      <c r="B1" s="287"/>
      <c r="C1" s="287"/>
      <c r="D1" s="287"/>
    </row>
    <row r="2" spans="1:4" s="263" customFormat="1" x14ac:dyDescent="0.2">
      <c r="B2" s="288"/>
    </row>
    <row r="3" spans="1:4" s="263" customFormat="1" ht="12.75" customHeight="1" x14ac:dyDescent="0.2">
      <c r="A3" s="289" t="s">
        <v>1</v>
      </c>
      <c r="B3" s="290"/>
      <c r="C3" s="326" t="s">
        <v>169</v>
      </c>
      <c r="D3" s="326" t="s">
        <v>170</v>
      </c>
    </row>
    <row r="4" spans="1:4" s="263" customFormat="1" ht="12.75" customHeight="1" x14ac:dyDescent="0.2">
      <c r="A4" s="293"/>
      <c r="B4" s="294"/>
      <c r="C4" s="327" t="s">
        <v>171</v>
      </c>
      <c r="D4" s="327" t="s">
        <v>103</v>
      </c>
    </row>
    <row r="5" spans="1:4" s="276" customFormat="1" ht="19.5" customHeight="1" x14ac:dyDescent="0.2">
      <c r="A5" s="293"/>
      <c r="B5" s="294"/>
      <c r="C5" s="328" t="s">
        <v>206</v>
      </c>
      <c r="D5" s="328" t="s">
        <v>207</v>
      </c>
    </row>
    <row r="6" spans="1:4" s="276" customFormat="1" ht="12.75" customHeight="1" x14ac:dyDescent="0.2">
      <c r="A6" s="298"/>
      <c r="B6" s="299"/>
      <c r="C6" s="300"/>
      <c r="D6" s="300"/>
    </row>
    <row r="7" spans="1:4" s="276" customFormat="1" x14ac:dyDescent="0.2">
      <c r="A7" s="301">
        <v>1</v>
      </c>
      <c r="B7" s="302" t="s">
        <v>70</v>
      </c>
      <c r="C7" s="329">
        <v>5.2703699799725939E-5</v>
      </c>
      <c r="D7" s="329">
        <f>+C7/$C$65</f>
        <v>1.3799419812311356E-2</v>
      </c>
    </row>
    <row r="8" spans="1:4" s="276" customFormat="1" x14ac:dyDescent="0.2">
      <c r="A8" s="301">
        <v>2</v>
      </c>
      <c r="B8" s="302" t="s">
        <v>6</v>
      </c>
      <c r="C8" s="329">
        <v>1.2845215157353886E-4</v>
      </c>
      <c r="D8" s="329">
        <f t="shared" ref="D8:D64" si="0">+C8/$C$65</f>
        <v>3.363265144750105E-2</v>
      </c>
    </row>
    <row r="9" spans="1:4" s="276" customFormat="1" x14ac:dyDescent="0.2">
      <c r="A9" s="301">
        <v>3</v>
      </c>
      <c r="B9" s="302" t="s">
        <v>7</v>
      </c>
      <c r="C9" s="329">
        <v>2.0678674083417771E-5</v>
      </c>
      <c r="D9" s="329">
        <f t="shared" si="0"/>
        <v>5.414301195616031E-3</v>
      </c>
    </row>
    <row r="10" spans="1:4" s="276" customFormat="1" x14ac:dyDescent="0.2">
      <c r="A10" s="301">
        <v>4</v>
      </c>
      <c r="B10" s="302" t="s">
        <v>8</v>
      </c>
      <c r="C10" s="329">
        <v>2.4919013207077E-4</v>
      </c>
      <c r="D10" s="329">
        <f t="shared" si="0"/>
        <v>6.5245500004683696E-2</v>
      </c>
    </row>
    <row r="11" spans="1:4" s="276" customFormat="1" x14ac:dyDescent="0.2">
      <c r="A11" s="301">
        <v>5</v>
      </c>
      <c r="B11" s="302" t="s">
        <v>9</v>
      </c>
      <c r="C11" s="329">
        <v>3.0727630285152411E-5</v>
      </c>
      <c r="D11" s="329">
        <f t="shared" si="0"/>
        <v>8.045421322480201E-3</v>
      </c>
    </row>
    <row r="12" spans="1:4" s="276" customFormat="1" x14ac:dyDescent="0.2">
      <c r="A12" s="301">
        <v>6</v>
      </c>
      <c r="B12" s="302" t="s">
        <v>10</v>
      </c>
      <c r="C12" s="329">
        <v>5.4594092919146145E-5</v>
      </c>
      <c r="D12" s="329">
        <f t="shared" si="0"/>
        <v>1.4294381804814961E-2</v>
      </c>
    </row>
    <row r="13" spans="1:4" s="276" customFormat="1" x14ac:dyDescent="0.2">
      <c r="A13" s="301">
        <v>7</v>
      </c>
      <c r="B13" s="302" t="s">
        <v>11</v>
      </c>
      <c r="C13" s="329">
        <v>1.0439503079653408E-4</v>
      </c>
      <c r="D13" s="329">
        <f t="shared" si="0"/>
        <v>2.7333770907067088E-2</v>
      </c>
    </row>
    <row r="14" spans="1:4" s="276" customFormat="1" x14ac:dyDescent="0.2">
      <c r="A14" s="301">
        <v>8</v>
      </c>
      <c r="B14" s="302" t="s">
        <v>12</v>
      </c>
      <c r="C14" s="329">
        <v>5.0403225806451613E-5</v>
      </c>
      <c r="D14" s="329">
        <f t="shared" si="0"/>
        <v>1.3197086266068329E-2</v>
      </c>
    </row>
    <row r="15" spans="1:4" s="276" customFormat="1" x14ac:dyDescent="0.2">
      <c r="A15" s="301">
        <v>9</v>
      </c>
      <c r="B15" s="302" t="s">
        <v>13</v>
      </c>
      <c r="C15" s="329">
        <v>4.5300113250283124E-5</v>
      </c>
      <c r="D15" s="329">
        <f t="shared" si="0"/>
        <v>1.1860937328144763E-2</v>
      </c>
    </row>
    <row r="16" spans="1:4" s="276" customFormat="1" x14ac:dyDescent="0.2">
      <c r="A16" s="301">
        <v>10</v>
      </c>
      <c r="B16" s="302" t="s">
        <v>14</v>
      </c>
      <c r="C16" s="329">
        <v>1.9801980198019803E-4</v>
      </c>
      <c r="D16" s="329">
        <f t="shared" si="0"/>
        <v>5.1847562676989242E-2</v>
      </c>
    </row>
    <row r="17" spans="1:4" s="276" customFormat="1" x14ac:dyDescent="0.2">
      <c r="A17" s="301">
        <v>11</v>
      </c>
      <c r="B17" s="302" t="s">
        <v>15</v>
      </c>
      <c r="C17" s="329">
        <v>3.2981530343007914E-5</v>
      </c>
      <c r="D17" s="329">
        <f t="shared" si="0"/>
        <v>8.6355604062927326E-3</v>
      </c>
    </row>
    <row r="18" spans="1:4" s="276" customFormat="1" x14ac:dyDescent="0.2">
      <c r="A18" s="301">
        <v>12</v>
      </c>
      <c r="B18" s="302" t="s">
        <v>16</v>
      </c>
      <c r="C18" s="329">
        <v>2.0787427763688521E-5</v>
      </c>
      <c r="D18" s="329">
        <f t="shared" si="0"/>
        <v>5.4427761925496957E-3</v>
      </c>
    </row>
    <row r="19" spans="1:4" s="276" customFormat="1" x14ac:dyDescent="0.2">
      <c r="A19" s="301">
        <v>13</v>
      </c>
      <c r="B19" s="302" t="s">
        <v>17</v>
      </c>
      <c r="C19" s="329">
        <v>5.5750372133733994E-6</v>
      </c>
      <c r="D19" s="329">
        <f t="shared" si="0"/>
        <v>1.4597130613019701E-3</v>
      </c>
    </row>
    <row r="20" spans="1:4" s="276" customFormat="1" x14ac:dyDescent="0.2">
      <c r="A20" s="301">
        <v>14</v>
      </c>
      <c r="B20" s="302" t="s">
        <v>18</v>
      </c>
      <c r="C20" s="329">
        <v>6.3856960408684553E-5</v>
      </c>
      <c r="D20" s="329">
        <f t="shared" si="0"/>
        <v>1.6719680173614027E-2</v>
      </c>
    </row>
    <row r="21" spans="1:4" s="276" customFormat="1" x14ac:dyDescent="0.2">
      <c r="A21" s="301">
        <v>15</v>
      </c>
      <c r="B21" s="302" t="s">
        <v>19</v>
      </c>
      <c r="C21" s="329">
        <v>4.584211973961676E-5</v>
      </c>
      <c r="D21" s="329">
        <f t="shared" si="0"/>
        <v>1.2002850991051419E-2</v>
      </c>
    </row>
    <row r="22" spans="1:4" s="276" customFormat="1" x14ac:dyDescent="0.2">
      <c r="A22" s="301">
        <v>16</v>
      </c>
      <c r="B22" s="302" t="s">
        <v>20</v>
      </c>
      <c r="C22" s="329">
        <v>2.4450475561749676E-5</v>
      </c>
      <c r="D22" s="329">
        <f t="shared" si="0"/>
        <v>6.4018726990585509E-3</v>
      </c>
    </row>
    <row r="23" spans="1:4" s="276" customFormat="1" x14ac:dyDescent="0.2">
      <c r="A23" s="301">
        <v>17</v>
      </c>
      <c r="B23" s="302" t="s">
        <v>21</v>
      </c>
      <c r="C23" s="329">
        <v>3.981050201043035E-5</v>
      </c>
      <c r="D23" s="329">
        <f t="shared" si="0"/>
        <v>1.0423591365850377E-2</v>
      </c>
    </row>
    <row r="24" spans="1:4" s="276" customFormat="1" x14ac:dyDescent="0.2">
      <c r="A24" s="301">
        <v>18</v>
      </c>
      <c r="B24" s="302" t="s">
        <v>22</v>
      </c>
      <c r="C24" s="329">
        <v>6.521455588887439E-5</v>
      </c>
      <c r="D24" s="329">
        <f t="shared" si="0"/>
        <v>1.7075139658197184E-2</v>
      </c>
    </row>
    <row r="25" spans="1:4" s="276" customFormat="1" x14ac:dyDescent="0.2">
      <c r="A25" s="301">
        <v>19</v>
      </c>
      <c r="B25" s="302" t="s">
        <v>23</v>
      </c>
      <c r="C25" s="329">
        <v>1.8338529249954154E-4</v>
      </c>
      <c r="D25" s="329">
        <f t="shared" si="0"/>
        <v>4.801580625688532E-2</v>
      </c>
    </row>
    <row r="26" spans="1:4" s="276" customFormat="1" x14ac:dyDescent="0.2">
      <c r="A26" s="301">
        <v>20</v>
      </c>
      <c r="B26" s="302" t="s">
        <v>24</v>
      </c>
      <c r="C26" s="329">
        <v>9.7848315541247965E-6</v>
      </c>
      <c r="D26" s="329">
        <f t="shared" si="0"/>
        <v>2.5619643197956504E-3</v>
      </c>
    </row>
    <row r="27" spans="1:4" s="276" customFormat="1" x14ac:dyDescent="0.2">
      <c r="A27" s="301">
        <v>21</v>
      </c>
      <c r="B27" s="302" t="s">
        <v>25</v>
      </c>
      <c r="C27" s="329">
        <v>1.7103080264755683E-5</v>
      </c>
      <c r="D27" s="329">
        <f t="shared" si="0"/>
        <v>4.4781027812823152E-3</v>
      </c>
    </row>
    <row r="28" spans="1:4" s="276" customFormat="1" x14ac:dyDescent="0.2">
      <c r="A28" s="301">
        <v>22</v>
      </c>
      <c r="B28" s="302" t="s">
        <v>26</v>
      </c>
      <c r="C28" s="329">
        <v>5.2532044547173775E-5</v>
      </c>
      <c r="D28" s="329">
        <f t="shared" si="0"/>
        <v>1.3754475284660414E-2</v>
      </c>
    </row>
    <row r="29" spans="1:4" s="276" customFormat="1" x14ac:dyDescent="0.2">
      <c r="A29" s="301">
        <v>23</v>
      </c>
      <c r="B29" s="302" t="s">
        <v>27</v>
      </c>
      <c r="C29" s="329">
        <v>6.5355205542121436E-5</v>
      </c>
      <c r="D29" s="329">
        <f t="shared" si="0"/>
        <v>1.7111965983843912E-2</v>
      </c>
    </row>
    <row r="30" spans="1:4" s="276" customFormat="1" x14ac:dyDescent="0.2">
      <c r="A30" s="301">
        <v>24</v>
      </c>
      <c r="B30" s="302" t="s">
        <v>28</v>
      </c>
      <c r="C30" s="329">
        <v>1.0210020113739623E-5</v>
      </c>
      <c r="D30" s="329">
        <f t="shared" si="0"/>
        <v>2.6732915217912013E-3</v>
      </c>
    </row>
    <row r="31" spans="1:4" s="276" customFormat="1" x14ac:dyDescent="0.2">
      <c r="A31" s="301">
        <v>25</v>
      </c>
      <c r="B31" s="302" t="s">
        <v>29</v>
      </c>
      <c r="C31" s="329">
        <v>3.2147105153180958E-5</v>
      </c>
      <c r="D31" s="329">
        <f t="shared" si="0"/>
        <v>8.4170826990322325E-3</v>
      </c>
    </row>
    <row r="32" spans="1:4" s="276" customFormat="1" x14ac:dyDescent="0.2">
      <c r="A32" s="301">
        <v>26</v>
      </c>
      <c r="B32" s="302" t="s">
        <v>30</v>
      </c>
      <c r="C32" s="329">
        <v>1.0658708164570453E-4</v>
      </c>
      <c r="D32" s="329">
        <f t="shared" si="0"/>
        <v>2.7907716000724326E-2</v>
      </c>
    </row>
    <row r="33" spans="1:4" s="276" customFormat="1" x14ac:dyDescent="0.2">
      <c r="A33" s="301">
        <v>27</v>
      </c>
      <c r="B33" s="302" t="s">
        <v>31</v>
      </c>
      <c r="C33" s="329">
        <v>9.7895252080274105E-5</v>
      </c>
      <c r="D33" s="329">
        <f t="shared" si="0"/>
        <v>2.5631932600958949E-2</v>
      </c>
    </row>
    <row r="34" spans="1:4" s="276" customFormat="1" x14ac:dyDescent="0.2">
      <c r="A34" s="301">
        <v>28</v>
      </c>
      <c r="B34" s="302" t="s">
        <v>32</v>
      </c>
      <c r="C34" s="329">
        <v>1.0966018501866415E-6</v>
      </c>
      <c r="D34" s="329">
        <f t="shared" si="0"/>
        <v>2.8712347245423401E-4</v>
      </c>
    </row>
    <row r="35" spans="1:4" s="276" customFormat="1" x14ac:dyDescent="0.2">
      <c r="A35" s="301">
        <v>29</v>
      </c>
      <c r="B35" s="302" t="s">
        <v>33</v>
      </c>
      <c r="C35" s="329">
        <v>5.4147714966428416E-5</v>
      </c>
      <c r="D35" s="329">
        <f t="shared" si="0"/>
        <v>1.417750657996511E-2</v>
      </c>
    </row>
    <row r="36" spans="1:4" s="276" customFormat="1" x14ac:dyDescent="0.2">
      <c r="A36" s="301">
        <v>30</v>
      </c>
      <c r="B36" s="302" t="s">
        <v>34</v>
      </c>
      <c r="C36" s="329">
        <v>2.0924879681941829E-4</v>
      </c>
      <c r="D36" s="329">
        <f t="shared" si="0"/>
        <v>5.4787652546305854E-2</v>
      </c>
    </row>
    <row r="37" spans="1:4" s="276" customFormat="1" x14ac:dyDescent="0.2">
      <c r="A37" s="301">
        <v>31</v>
      </c>
      <c r="B37" s="302" t="s">
        <v>35</v>
      </c>
      <c r="C37" s="329">
        <v>6.6912010705921717E-5</v>
      </c>
      <c r="D37" s="329">
        <f t="shared" si="0"/>
        <v>1.7519584578039187E-2</v>
      </c>
    </row>
    <row r="38" spans="1:4" s="276" customFormat="1" x14ac:dyDescent="0.2">
      <c r="A38" s="301">
        <v>32</v>
      </c>
      <c r="B38" s="302" t="s">
        <v>36</v>
      </c>
      <c r="C38" s="329">
        <v>8.221655841486475E-5</v>
      </c>
      <c r="D38" s="329">
        <f t="shared" si="0"/>
        <v>2.1526777235780288E-2</v>
      </c>
    </row>
    <row r="39" spans="1:4" s="276" customFormat="1" x14ac:dyDescent="0.2">
      <c r="A39" s="301">
        <v>33</v>
      </c>
      <c r="B39" s="302" t="s">
        <v>37</v>
      </c>
      <c r="C39" s="329">
        <v>2.5075225677031092E-5</v>
      </c>
      <c r="D39" s="329">
        <f t="shared" si="0"/>
        <v>6.5654511413940735E-3</v>
      </c>
    </row>
    <row r="40" spans="1:4" s="276" customFormat="1" x14ac:dyDescent="0.2">
      <c r="A40" s="301">
        <v>34</v>
      </c>
      <c r="B40" s="302" t="s">
        <v>38</v>
      </c>
      <c r="C40" s="329">
        <v>9.2721372276309696E-5</v>
      </c>
      <c r="D40" s="329">
        <f t="shared" si="0"/>
        <v>2.4277254660991718E-2</v>
      </c>
    </row>
    <row r="41" spans="1:4" s="276" customFormat="1" x14ac:dyDescent="0.2">
      <c r="A41" s="301">
        <v>35</v>
      </c>
      <c r="B41" s="302" t="s">
        <v>39</v>
      </c>
      <c r="C41" s="329">
        <v>3.0113951191307911E-6</v>
      </c>
      <c r="D41" s="329">
        <f t="shared" si="0"/>
        <v>7.8847416078078143E-4</v>
      </c>
    </row>
    <row r="42" spans="1:4" s="276" customFormat="1" x14ac:dyDescent="0.2">
      <c r="A42" s="301">
        <v>36</v>
      </c>
      <c r="B42" s="302" t="s">
        <v>40</v>
      </c>
      <c r="C42" s="329">
        <v>3.4265350877192981E-5</v>
      </c>
      <c r="D42" s="329">
        <f t="shared" si="0"/>
        <v>8.9717033826341702E-3</v>
      </c>
    </row>
    <row r="43" spans="1:4" s="276" customFormat="1" x14ac:dyDescent="0.2">
      <c r="A43" s="301">
        <v>37</v>
      </c>
      <c r="B43" s="302" t="s">
        <v>41</v>
      </c>
      <c r="C43" s="329">
        <v>1.0522217662594568E-5</v>
      </c>
      <c r="D43" s="329">
        <f t="shared" si="0"/>
        <v>2.7550342657995902E-3</v>
      </c>
    </row>
    <row r="44" spans="1:4" s="276" customFormat="1" x14ac:dyDescent="0.2">
      <c r="A44" s="301">
        <v>38</v>
      </c>
      <c r="B44" s="302" t="s">
        <v>42</v>
      </c>
      <c r="C44" s="329">
        <v>6.9696124895455812E-5</v>
      </c>
      <c r="D44" s="329">
        <f t="shared" si="0"/>
        <v>1.8248549729495096E-2</v>
      </c>
    </row>
    <row r="45" spans="1:4" s="276" customFormat="1" x14ac:dyDescent="0.2">
      <c r="A45" s="301">
        <v>39</v>
      </c>
      <c r="B45" s="302" t="s">
        <v>71</v>
      </c>
      <c r="C45" s="329">
        <v>7.3513195618613538E-5</v>
      </c>
      <c r="D45" s="329">
        <f t="shared" si="0"/>
        <v>1.9247974087980273E-2</v>
      </c>
    </row>
    <row r="46" spans="1:4" s="276" customFormat="1" x14ac:dyDescent="0.2">
      <c r="A46" s="301">
        <v>40</v>
      </c>
      <c r="B46" s="302" t="s">
        <v>43</v>
      </c>
      <c r="C46" s="329">
        <v>2.7050421986582989E-5</v>
      </c>
      <c r="D46" s="329">
        <f t="shared" si="0"/>
        <v>7.0826171694112648E-3</v>
      </c>
    </row>
    <row r="47" spans="1:4" s="276" customFormat="1" x14ac:dyDescent="0.2">
      <c r="A47" s="301">
        <v>41</v>
      </c>
      <c r="B47" s="302" t="s">
        <v>44</v>
      </c>
      <c r="C47" s="329">
        <v>4.9261083743842368E-5</v>
      </c>
      <c r="D47" s="329">
        <f t="shared" si="0"/>
        <v>1.2898038991073679E-2</v>
      </c>
    </row>
    <row r="48" spans="1:4" s="276" customFormat="1" x14ac:dyDescent="0.2">
      <c r="A48" s="301">
        <v>42</v>
      </c>
      <c r="B48" s="302" t="s">
        <v>45</v>
      </c>
      <c r="C48" s="329">
        <v>5.4920913884007027E-5</v>
      </c>
      <c r="D48" s="329">
        <f t="shared" si="0"/>
        <v>1.4379953400636842E-2</v>
      </c>
    </row>
    <row r="49" spans="1:4" s="276" customFormat="1" x14ac:dyDescent="0.2">
      <c r="A49" s="301">
        <v>43</v>
      </c>
      <c r="B49" s="302" t="s">
        <v>46</v>
      </c>
      <c r="C49" s="329">
        <v>7.4360499702558005E-5</v>
      </c>
      <c r="D49" s="329">
        <f t="shared" si="0"/>
        <v>1.9469823878554109E-2</v>
      </c>
    </row>
    <row r="50" spans="1:4" s="276" customFormat="1" x14ac:dyDescent="0.2">
      <c r="A50" s="301">
        <v>44</v>
      </c>
      <c r="B50" s="302" t="s">
        <v>47</v>
      </c>
      <c r="C50" s="329">
        <v>1.2553351744915893E-4</v>
      </c>
      <c r="D50" s="329">
        <f t="shared" si="0"/>
        <v>3.2868464915741358E-2</v>
      </c>
    </row>
    <row r="51" spans="1:4" s="276" customFormat="1" x14ac:dyDescent="0.2">
      <c r="A51" s="301">
        <v>45</v>
      </c>
      <c r="B51" s="302" t="s">
        <v>48</v>
      </c>
      <c r="C51" s="329">
        <v>1.3232764324467382E-4</v>
      </c>
      <c r="D51" s="329">
        <f t="shared" si="0"/>
        <v>3.4647372173983809E-2</v>
      </c>
    </row>
    <row r="52" spans="1:4" s="276" customFormat="1" x14ac:dyDescent="0.2">
      <c r="A52" s="301">
        <v>46</v>
      </c>
      <c r="B52" s="302" t="s">
        <v>49</v>
      </c>
      <c r="C52" s="329">
        <v>7.0482097547223005E-5</v>
      </c>
      <c r="D52" s="329">
        <f t="shared" si="0"/>
        <v>1.8454341099435837E-2</v>
      </c>
    </row>
    <row r="53" spans="1:4" s="276" customFormat="1" x14ac:dyDescent="0.2">
      <c r="A53" s="301">
        <v>47</v>
      </c>
      <c r="B53" s="302" t="s">
        <v>50</v>
      </c>
      <c r="C53" s="329">
        <v>5.7944141847259239E-5</v>
      </c>
      <c r="D53" s="329">
        <f t="shared" si="0"/>
        <v>1.5171525757260149E-2</v>
      </c>
    </row>
    <row r="54" spans="1:4" s="276" customFormat="1" x14ac:dyDescent="0.2">
      <c r="A54" s="301">
        <v>48</v>
      </c>
      <c r="B54" s="302" t="s">
        <v>51</v>
      </c>
      <c r="C54" s="329">
        <v>5.4926947160276834E-5</v>
      </c>
      <c r="D54" s="329">
        <f t="shared" si="0"/>
        <v>1.4381533094518053E-2</v>
      </c>
    </row>
    <row r="55" spans="1:4" s="276" customFormat="1" x14ac:dyDescent="0.2">
      <c r="A55" s="301">
        <v>49</v>
      </c>
      <c r="B55" s="302" t="s">
        <v>52</v>
      </c>
      <c r="C55" s="329">
        <v>1.0779346771585642E-4</v>
      </c>
      <c r="D55" s="329">
        <f t="shared" si="0"/>
        <v>2.8223584296517803E-2</v>
      </c>
    </row>
    <row r="56" spans="1:4" s="276" customFormat="1" x14ac:dyDescent="0.2">
      <c r="A56" s="301">
        <v>50</v>
      </c>
      <c r="B56" s="302" t="s">
        <v>53</v>
      </c>
      <c r="C56" s="329">
        <v>6.4691421917453741E-5</v>
      </c>
      <c r="D56" s="329">
        <f t="shared" si="0"/>
        <v>1.6938167390270129E-2</v>
      </c>
    </row>
    <row r="57" spans="1:4" s="276" customFormat="1" x14ac:dyDescent="0.2">
      <c r="A57" s="301">
        <v>51</v>
      </c>
      <c r="B57" s="302" t="s">
        <v>54</v>
      </c>
      <c r="C57" s="329">
        <v>1.8875047187617969E-4</v>
      </c>
      <c r="D57" s="329">
        <f t="shared" si="0"/>
        <v>4.9420572200603183E-2</v>
      </c>
    </row>
    <row r="58" spans="1:4" s="276" customFormat="1" x14ac:dyDescent="0.2">
      <c r="A58" s="301">
        <v>52</v>
      </c>
      <c r="B58" s="302" t="s">
        <v>55</v>
      </c>
      <c r="C58" s="329">
        <v>2.6049128656646437E-5</v>
      </c>
      <c r="D58" s="329">
        <f t="shared" si="0"/>
        <v>6.8204483450674848E-3</v>
      </c>
    </row>
    <row r="59" spans="1:4" s="276" customFormat="1" x14ac:dyDescent="0.2">
      <c r="A59" s="301">
        <v>53</v>
      </c>
      <c r="B59" s="302" t="s">
        <v>56</v>
      </c>
      <c r="C59" s="329">
        <v>1.8899304505594195E-5</v>
      </c>
      <c r="D59" s="329">
        <f t="shared" si="0"/>
        <v>4.9484085182717654E-3</v>
      </c>
    </row>
    <row r="60" spans="1:4" s="276" customFormat="1" x14ac:dyDescent="0.2">
      <c r="A60" s="301">
        <v>54</v>
      </c>
      <c r="B60" s="302" t="s">
        <v>57</v>
      </c>
      <c r="C60" s="329">
        <v>3.6515007668151608E-5</v>
      </c>
      <c r="D60" s="329">
        <f t="shared" si="0"/>
        <v>9.5607314510624281E-3</v>
      </c>
    </row>
    <row r="61" spans="1:4" s="276" customFormat="1" x14ac:dyDescent="0.2">
      <c r="A61" s="301">
        <v>55</v>
      </c>
      <c r="B61" s="302" t="s">
        <v>58</v>
      </c>
      <c r="C61" s="329">
        <v>9.7049689440993782E-5</v>
      </c>
      <c r="D61" s="329">
        <f t="shared" si="0"/>
        <v>2.5410538773175041E-2</v>
      </c>
    </row>
    <row r="62" spans="1:4" s="276" customFormat="1" x14ac:dyDescent="0.2">
      <c r="A62" s="301">
        <v>56</v>
      </c>
      <c r="B62" s="302" t="s">
        <v>59</v>
      </c>
      <c r="C62" s="329">
        <v>2.0104139442311172E-5</v>
      </c>
      <c r="D62" s="329">
        <f t="shared" si="0"/>
        <v>5.2638706805009077E-3</v>
      </c>
    </row>
    <row r="63" spans="1:4" s="276" customFormat="1" x14ac:dyDescent="0.2">
      <c r="A63" s="301">
        <v>57</v>
      </c>
      <c r="B63" s="302" t="s">
        <v>60</v>
      </c>
      <c r="C63" s="329">
        <v>4.7712200009542443E-5</v>
      </c>
      <c r="D63" s="329">
        <f t="shared" si="0"/>
        <v>1.2492494466281581E-2</v>
      </c>
    </row>
    <row r="64" spans="1:4" s="276" customFormat="1" x14ac:dyDescent="0.2">
      <c r="A64" s="301">
        <v>58</v>
      </c>
      <c r="B64" s="302" t="s">
        <v>61</v>
      </c>
      <c r="C64" s="329">
        <v>3.4487515519381981E-5</v>
      </c>
      <c r="D64" s="329">
        <f t="shared" si="0"/>
        <v>9.0298727934472207E-3</v>
      </c>
    </row>
    <row r="65" spans="2:4" s="263" customFormat="1" x14ac:dyDescent="0.2">
      <c r="B65" s="305" t="s">
        <v>62</v>
      </c>
      <c r="C65" s="307">
        <f>SUM(C7:C64)</f>
        <v>3.8192692530961019E-3</v>
      </c>
      <c r="D65" s="307">
        <f t="shared" ref="D65" si="1">SUM(D7:D64)</f>
        <v>0.99999999999999989</v>
      </c>
    </row>
    <row r="66" spans="2:4" s="276" customFormat="1" x14ac:dyDescent="0.2">
      <c r="C66" s="308"/>
      <c r="D66" s="308"/>
    </row>
  </sheetData>
  <mergeCells count="2">
    <mergeCell ref="A1:D1"/>
    <mergeCell ref="A3:B6"/>
  </mergeCells>
  <printOptions horizontalCentered="1"/>
  <pageMargins left="0.19685039370078741" right="0.19685039370078741" top="0.19685039370078741" bottom="0.19685039370078741" header="0.31496062992125984" footer="0.31496062992125984"/>
  <pageSetup scale="9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758C1-31C8-4421-907E-684DC934F120}">
  <sheetPr>
    <tabColor theme="8" tint="0.39997558519241921"/>
    <pageSetUpPr fitToPage="1"/>
  </sheetPr>
  <dimension ref="A1:M43"/>
  <sheetViews>
    <sheetView workbookViewId="0">
      <selection activeCell="M27" sqref="M27"/>
    </sheetView>
  </sheetViews>
  <sheetFormatPr baseColWidth="10" defaultRowHeight="11.25" x14ac:dyDescent="0.2"/>
  <cols>
    <col min="1" max="1" width="7.7109375" style="163" bestFit="1" customWidth="1"/>
    <col min="2" max="2" width="10.85546875" style="163" bestFit="1" customWidth="1"/>
    <col min="3" max="4" width="12.5703125" style="163" bestFit="1" customWidth="1"/>
    <col min="5" max="5" width="9.5703125" style="163" bestFit="1" customWidth="1"/>
    <col min="6" max="6" width="10.28515625" style="163" bestFit="1" customWidth="1"/>
    <col min="7" max="7" width="11.85546875" style="163" bestFit="1" customWidth="1"/>
    <col min="8" max="8" width="12.42578125" style="163" bestFit="1" customWidth="1"/>
    <col min="9" max="16384" width="11.42578125" style="159"/>
  </cols>
  <sheetData>
    <row r="1" spans="1:8" ht="54" x14ac:dyDescent="0.2">
      <c r="A1" s="161" t="s">
        <v>77</v>
      </c>
      <c r="B1" s="161" t="s">
        <v>196</v>
      </c>
      <c r="C1" s="161" t="s">
        <v>197</v>
      </c>
      <c r="D1" s="161" t="s">
        <v>64</v>
      </c>
      <c r="E1" s="161" t="s">
        <v>65</v>
      </c>
      <c r="F1" s="161" t="s">
        <v>199</v>
      </c>
      <c r="G1" s="161" t="s">
        <v>198</v>
      </c>
      <c r="H1" s="162" t="s">
        <v>200</v>
      </c>
    </row>
    <row r="2" spans="1:8" x14ac:dyDescent="0.2">
      <c r="B2" s="261" t="s">
        <v>201</v>
      </c>
      <c r="C2" s="261"/>
      <c r="D2" s="261"/>
      <c r="E2" s="261"/>
      <c r="F2" s="261"/>
      <c r="G2" s="261"/>
      <c r="H2" s="261"/>
    </row>
    <row r="3" spans="1:8" x14ac:dyDescent="0.2">
      <c r="A3" s="164" t="s">
        <v>80</v>
      </c>
      <c r="B3" s="165">
        <v>275968788.80000001</v>
      </c>
      <c r="C3" s="165">
        <v>76175170.810000002</v>
      </c>
      <c r="D3" s="165">
        <v>4713725.2</v>
      </c>
      <c r="E3" s="165">
        <v>25859871</v>
      </c>
      <c r="F3" s="165">
        <v>6269046.8000000007</v>
      </c>
      <c r="G3" s="165">
        <v>981817.4</v>
      </c>
      <c r="H3" s="165">
        <v>2362063.452</v>
      </c>
    </row>
    <row r="4" spans="1:8" x14ac:dyDescent="0.2">
      <c r="A4" s="164" t="s">
        <v>81</v>
      </c>
      <c r="B4" s="165">
        <v>395394201.80000001</v>
      </c>
      <c r="C4" s="165">
        <v>106813720.92</v>
      </c>
      <c r="D4" s="165">
        <v>10774193.200000001</v>
      </c>
      <c r="E4" s="165">
        <v>10702434</v>
      </c>
      <c r="F4" s="165">
        <v>7001870.6000000006</v>
      </c>
      <c r="G4" s="165">
        <v>981817.4</v>
      </c>
      <c r="H4" s="165">
        <v>1801791.4180000001</v>
      </c>
    </row>
    <row r="5" spans="1:8" x14ac:dyDescent="0.2">
      <c r="A5" s="164" t="s">
        <v>82</v>
      </c>
      <c r="B5" s="165">
        <v>255581134.60000002</v>
      </c>
      <c r="C5" s="165">
        <v>71704212.510000005</v>
      </c>
      <c r="D5" s="165">
        <v>4475166.8</v>
      </c>
      <c r="E5" s="165">
        <v>10702434</v>
      </c>
      <c r="F5" s="165">
        <v>5434070</v>
      </c>
      <c r="G5" s="165">
        <v>981817.4</v>
      </c>
      <c r="H5" s="165">
        <v>871505.59000000008</v>
      </c>
    </row>
    <row r="6" spans="1:8" x14ac:dyDescent="0.2">
      <c r="A6" s="164" t="s">
        <v>83</v>
      </c>
      <c r="B6" s="165">
        <v>313955528.19999999</v>
      </c>
      <c r="C6" s="165">
        <v>83488794.849999994</v>
      </c>
      <c r="D6" s="165">
        <v>4349235.4000000004</v>
      </c>
      <c r="E6" s="165">
        <v>35566530.800000004</v>
      </c>
      <c r="F6" s="165">
        <v>5043377.4000000004</v>
      </c>
      <c r="G6" s="165">
        <v>981817.4</v>
      </c>
      <c r="H6" s="165">
        <v>1304108.3540000001</v>
      </c>
    </row>
    <row r="7" spans="1:8" x14ac:dyDescent="0.2">
      <c r="A7" s="164" t="s">
        <v>84</v>
      </c>
      <c r="B7" s="165">
        <v>383408300.20000005</v>
      </c>
      <c r="C7" s="165">
        <v>101771724.78999999</v>
      </c>
      <c r="D7" s="165">
        <v>4801795.2</v>
      </c>
      <c r="E7" s="165">
        <v>10702434</v>
      </c>
      <c r="F7" s="165">
        <v>5392485.4000000004</v>
      </c>
      <c r="G7" s="165">
        <v>981817.4</v>
      </c>
      <c r="H7" s="165">
        <v>1330947.2000000002</v>
      </c>
    </row>
    <row r="8" spans="1:8" x14ac:dyDescent="0.2">
      <c r="A8" s="164" t="s">
        <v>85</v>
      </c>
      <c r="B8" s="165">
        <v>375875452.60000002</v>
      </c>
      <c r="C8" s="165">
        <v>102902071.34999999</v>
      </c>
      <c r="D8" s="165">
        <v>4979557.4000000004</v>
      </c>
      <c r="E8" s="165">
        <v>10702434</v>
      </c>
      <c r="F8" s="165">
        <v>4683537.8</v>
      </c>
      <c r="G8" s="165">
        <v>981817.4</v>
      </c>
      <c r="H8" s="165">
        <v>1163858.0179999999</v>
      </c>
    </row>
    <row r="9" spans="1:8" x14ac:dyDescent="0.2">
      <c r="A9" s="164" t="s">
        <v>86</v>
      </c>
      <c r="B9" s="165">
        <v>291380001.80000001</v>
      </c>
      <c r="C9" s="165">
        <v>79655637.030000001</v>
      </c>
      <c r="D9" s="165">
        <v>5128023.6000000006</v>
      </c>
      <c r="E9" s="165">
        <v>43469834.800000004</v>
      </c>
      <c r="F9" s="165">
        <v>5073895</v>
      </c>
      <c r="G9" s="165">
        <v>981817.4</v>
      </c>
      <c r="H9" s="165">
        <v>908615.44400000002</v>
      </c>
    </row>
    <row r="10" spans="1:8" x14ac:dyDescent="0.2">
      <c r="A10" s="164" t="s">
        <v>87</v>
      </c>
      <c r="B10" s="165">
        <v>309368267.40000004</v>
      </c>
      <c r="C10" s="165">
        <v>81554031.400000006</v>
      </c>
      <c r="D10" s="165">
        <v>5680348.8000000007</v>
      </c>
      <c r="E10" s="165">
        <v>10702434</v>
      </c>
      <c r="F10" s="165">
        <v>5232519.4000000004</v>
      </c>
      <c r="G10" s="165">
        <v>981817.4</v>
      </c>
      <c r="H10" s="165">
        <v>1233432.4099999999</v>
      </c>
    </row>
    <row r="11" spans="1:8" x14ac:dyDescent="0.2">
      <c r="A11" s="164" t="s">
        <v>88</v>
      </c>
      <c r="B11" s="165">
        <v>290729437.80000001</v>
      </c>
      <c r="C11" s="165">
        <v>80514801.269999996</v>
      </c>
      <c r="D11" s="165">
        <v>5692251.8000000007</v>
      </c>
      <c r="E11" s="165">
        <v>10702434</v>
      </c>
      <c r="F11" s="165">
        <v>5141637.4000000004</v>
      </c>
      <c r="G11" s="165">
        <v>981817.4</v>
      </c>
      <c r="H11" s="165">
        <v>1286661.2760000001</v>
      </c>
    </row>
    <row r="12" spans="1:8" x14ac:dyDescent="0.2">
      <c r="A12" s="164" t="s">
        <v>89</v>
      </c>
      <c r="B12" s="165">
        <v>192731274.40000001</v>
      </c>
      <c r="C12" s="165">
        <v>52794228.880000003</v>
      </c>
      <c r="D12" s="165">
        <v>5628986.6000000006</v>
      </c>
      <c r="E12" s="165">
        <v>27603374</v>
      </c>
      <c r="F12" s="165">
        <v>5267732.2</v>
      </c>
      <c r="G12" s="165">
        <v>981817.4</v>
      </c>
      <c r="H12" s="165">
        <v>799486.72000000009</v>
      </c>
    </row>
    <row r="13" spans="1:8" x14ac:dyDescent="0.2">
      <c r="A13" s="164" t="s">
        <v>90</v>
      </c>
      <c r="B13" s="165">
        <v>281281471.19999999</v>
      </c>
      <c r="C13" s="165">
        <v>75500169.859999999</v>
      </c>
      <c r="D13" s="165">
        <v>5446996.6000000006</v>
      </c>
      <c r="E13" s="165">
        <v>10702434</v>
      </c>
      <c r="F13" s="165">
        <v>5100388.2</v>
      </c>
      <c r="G13" s="165">
        <v>981817.4</v>
      </c>
      <c r="H13" s="165">
        <v>762445.37000000011</v>
      </c>
    </row>
    <row r="14" spans="1:8" x14ac:dyDescent="0.2">
      <c r="A14" s="164" t="s">
        <v>91</v>
      </c>
      <c r="B14" s="165">
        <v>283032278.19999999</v>
      </c>
      <c r="C14" s="165">
        <v>77320490.159999996</v>
      </c>
      <c r="D14" s="165">
        <v>5438734.2000000002</v>
      </c>
      <c r="E14" s="165">
        <v>10702434</v>
      </c>
      <c r="F14" s="165">
        <v>5503489.2000000002</v>
      </c>
      <c r="G14" s="165">
        <v>981817.4</v>
      </c>
      <c r="H14" s="165">
        <v>3650427.9479999999</v>
      </c>
    </row>
    <row r="15" spans="1:8" s="160" customFormat="1" x14ac:dyDescent="0.2">
      <c r="A15" s="166" t="s">
        <v>62</v>
      </c>
      <c r="B15" s="167">
        <f>SUM(B3:B14)</f>
        <v>3648706137.0000005</v>
      </c>
      <c r="C15" s="167">
        <f t="shared" ref="C15:H15" si="0">SUM(C3:C14)</f>
        <v>990195053.82999992</v>
      </c>
      <c r="D15" s="167">
        <f t="shared" si="0"/>
        <v>67109014.800000012</v>
      </c>
      <c r="E15" s="167">
        <f t="shared" si="0"/>
        <v>218119082.60000002</v>
      </c>
      <c r="F15" s="167">
        <f t="shared" si="0"/>
        <v>65144049.400000006</v>
      </c>
      <c r="G15" s="167">
        <f t="shared" si="0"/>
        <v>11781808.800000003</v>
      </c>
      <c r="H15" s="167">
        <f t="shared" si="0"/>
        <v>17475343.199999999</v>
      </c>
    </row>
    <row r="16" spans="1:8" x14ac:dyDescent="0.2">
      <c r="B16" s="261" t="s">
        <v>72</v>
      </c>
      <c r="C16" s="261"/>
      <c r="D16" s="261"/>
      <c r="E16" s="261"/>
      <c r="F16" s="261"/>
      <c r="G16" s="261"/>
      <c r="H16" s="261"/>
    </row>
    <row r="17" spans="1:13" x14ac:dyDescent="0.2">
      <c r="A17" s="164" t="s">
        <v>80</v>
      </c>
      <c r="B17" s="165">
        <v>261349015.59999999</v>
      </c>
      <c r="C17" s="165">
        <v>75901316.000000015</v>
      </c>
      <c r="D17" s="165">
        <v>21586792.000000004</v>
      </c>
      <c r="E17" s="165">
        <v>27958006.199999999</v>
      </c>
      <c r="F17" s="165">
        <v>5779081.3999999985</v>
      </c>
      <c r="G17" s="165">
        <v>934530.19999999984</v>
      </c>
      <c r="H17" s="165">
        <v>1461990.0000000002</v>
      </c>
    </row>
    <row r="18" spans="1:13" x14ac:dyDescent="0.2">
      <c r="A18" s="164" t="s">
        <v>81</v>
      </c>
      <c r="B18" s="165">
        <v>296902701.60000002</v>
      </c>
      <c r="C18" s="165">
        <v>84009642</v>
      </c>
      <c r="D18" s="165">
        <v>55824022.999999985</v>
      </c>
      <c r="E18" s="165">
        <v>10702434</v>
      </c>
      <c r="F18" s="165">
        <v>8434735.1999999993</v>
      </c>
      <c r="G18" s="165">
        <v>934530.19999999984</v>
      </c>
      <c r="H18" s="165">
        <v>1115211.8000000003</v>
      </c>
    </row>
    <row r="19" spans="1:13" x14ac:dyDescent="0.2">
      <c r="A19" s="164" t="s">
        <v>82</v>
      </c>
      <c r="B19" s="165">
        <v>233129516.20000005</v>
      </c>
      <c r="C19" s="165">
        <v>69613306.999999985</v>
      </c>
      <c r="D19" s="165">
        <v>21721536.000000004</v>
      </c>
      <c r="E19" s="165">
        <v>10702434</v>
      </c>
      <c r="F19" s="165">
        <v>6578342.0000000009</v>
      </c>
      <c r="G19" s="165">
        <v>934530.19999999984</v>
      </c>
      <c r="H19" s="165">
        <v>539415</v>
      </c>
    </row>
    <row r="20" spans="1:13" x14ac:dyDescent="0.2">
      <c r="A20" s="164" t="s">
        <v>83</v>
      </c>
      <c r="B20" s="165">
        <v>321596012.97000009</v>
      </c>
      <c r="C20" s="165">
        <v>89583978.99999997</v>
      </c>
      <c r="D20" s="165">
        <v>22106807.999999993</v>
      </c>
      <c r="E20" s="165">
        <v>33247008.199999996</v>
      </c>
      <c r="F20" s="165">
        <v>6181369.1999999993</v>
      </c>
      <c r="G20" s="165">
        <v>934530.19999999984</v>
      </c>
      <c r="H20" s="165">
        <v>807172.79999999993</v>
      </c>
    </row>
    <row r="21" spans="1:13" x14ac:dyDescent="0.2">
      <c r="A21" s="164" t="s">
        <v>84</v>
      </c>
      <c r="B21" s="165">
        <v>325046000.59999979</v>
      </c>
      <c r="C21" s="165">
        <v>90362789.000000015</v>
      </c>
      <c r="D21" s="165">
        <v>22414274.000000004</v>
      </c>
      <c r="E21" s="165">
        <v>10702434</v>
      </c>
      <c r="F21" s="165">
        <v>4027930.1999999988</v>
      </c>
      <c r="G21" s="165">
        <v>934530.19999999984</v>
      </c>
      <c r="H21" s="165">
        <v>823784.59999999986</v>
      </c>
    </row>
    <row r="22" spans="1:13" x14ac:dyDescent="0.2">
      <c r="A22" s="164" t="s">
        <v>85</v>
      </c>
      <c r="B22" s="165">
        <v>258169160.99999997</v>
      </c>
      <c r="C22" s="165">
        <v>78794475</v>
      </c>
      <c r="D22" s="165">
        <v>22378928.999999996</v>
      </c>
      <c r="E22" s="165">
        <v>10702434</v>
      </c>
      <c r="F22" s="165">
        <v>4969137.1999999983</v>
      </c>
      <c r="G22" s="165">
        <v>934530.19999999984</v>
      </c>
      <c r="H22" s="165">
        <v>720365.40000000014</v>
      </c>
    </row>
    <row r="23" spans="1:13" x14ac:dyDescent="0.2">
      <c r="A23" s="164" t="s">
        <v>86</v>
      </c>
      <c r="B23" s="165">
        <v>259457835.80000004</v>
      </c>
      <c r="C23" s="165">
        <v>79124382.000000015</v>
      </c>
      <c r="D23" s="165">
        <v>24075934</v>
      </c>
      <c r="E23" s="165">
        <v>27532748</v>
      </c>
      <c r="F23" s="165">
        <v>6386335.0000000009</v>
      </c>
      <c r="G23" s="165">
        <v>934530.19999999984</v>
      </c>
      <c r="H23" s="165">
        <v>562384.00000000012</v>
      </c>
    </row>
    <row r="24" spans="1:13" x14ac:dyDescent="0.2">
      <c r="A24" s="164" t="s">
        <v>87</v>
      </c>
      <c r="B24" s="165">
        <v>313158550.59999996</v>
      </c>
      <c r="C24" s="165">
        <v>92559834.99999997</v>
      </c>
      <c r="D24" s="165">
        <v>24848001.999999996</v>
      </c>
      <c r="E24" s="165">
        <v>10702434</v>
      </c>
      <c r="F24" s="165">
        <v>7913174.4000000004</v>
      </c>
      <c r="G24" s="165">
        <v>934530.19999999984</v>
      </c>
      <c r="H24" s="165">
        <v>763428.2</v>
      </c>
    </row>
    <row r="25" spans="1:13" x14ac:dyDescent="0.2">
      <c r="A25" s="164" t="s">
        <v>88</v>
      </c>
      <c r="B25" s="165">
        <v>241091823.00999999</v>
      </c>
      <c r="C25" s="165">
        <v>74322162.000000015</v>
      </c>
      <c r="D25" s="165">
        <v>24859501.999999996</v>
      </c>
      <c r="E25" s="165">
        <v>10702434</v>
      </c>
      <c r="F25" s="165">
        <v>4624018.1999999993</v>
      </c>
      <c r="G25" s="165">
        <v>934530.19999999984</v>
      </c>
      <c r="H25" s="165">
        <v>796374.00000000023</v>
      </c>
    </row>
    <row r="26" spans="1:13" x14ac:dyDescent="0.2">
      <c r="A26" s="164" t="s">
        <v>89</v>
      </c>
      <c r="B26" s="165">
        <v>251302758.59999999</v>
      </c>
      <c r="C26" s="165">
        <v>77171333.000000045</v>
      </c>
      <c r="D26" s="165">
        <v>26838869.000000004</v>
      </c>
      <c r="E26" s="165">
        <v>28530942.800000004</v>
      </c>
      <c r="F26" s="165">
        <v>4357802.2000000011</v>
      </c>
      <c r="G26" s="165">
        <v>934530.19999999984</v>
      </c>
      <c r="H26" s="165">
        <v>494839.1999999999</v>
      </c>
      <c r="M26" s="170"/>
    </row>
    <row r="27" spans="1:13" x14ac:dyDescent="0.2">
      <c r="A27" s="164" t="s">
        <v>90</v>
      </c>
      <c r="B27" s="165">
        <v>280821144.19999999</v>
      </c>
      <c r="C27" s="165">
        <v>84721596</v>
      </c>
      <c r="D27" s="165">
        <v>25806083.000000004</v>
      </c>
      <c r="E27" s="165">
        <v>10702434</v>
      </c>
      <c r="F27" s="165">
        <v>7042644.2000000011</v>
      </c>
      <c r="G27" s="165">
        <v>934530.19999999984</v>
      </c>
      <c r="H27" s="165">
        <v>471912.60000000003</v>
      </c>
    </row>
    <row r="28" spans="1:13" x14ac:dyDescent="0.2">
      <c r="A28" s="164" t="s">
        <v>91</v>
      </c>
      <c r="B28" s="165">
        <v>258159364.80000001</v>
      </c>
      <c r="C28" s="165">
        <v>78523422.99999994</v>
      </c>
      <c r="D28" s="165">
        <v>25296205</v>
      </c>
      <c r="E28" s="165">
        <v>10702434</v>
      </c>
      <c r="F28" s="165">
        <v>7042296.7999999989</v>
      </c>
      <c r="G28" s="165">
        <v>934530.19999999984</v>
      </c>
      <c r="H28" s="165">
        <v>2259418.2000000011</v>
      </c>
    </row>
    <row r="29" spans="1:13" s="160" customFormat="1" x14ac:dyDescent="0.2">
      <c r="A29" s="166" t="s">
        <v>62</v>
      </c>
      <c r="B29" s="167">
        <f>SUM(B17:B28)</f>
        <v>3300183884.98</v>
      </c>
      <c r="C29" s="167">
        <f t="shared" ref="C29:H29" si="1">SUM(C17:C28)</f>
        <v>974688239</v>
      </c>
      <c r="D29" s="167">
        <f t="shared" si="1"/>
        <v>317756957</v>
      </c>
      <c r="E29" s="167">
        <f t="shared" si="1"/>
        <v>202888177.20000002</v>
      </c>
      <c r="F29" s="167">
        <f t="shared" si="1"/>
        <v>73336866</v>
      </c>
      <c r="G29" s="167">
        <f t="shared" si="1"/>
        <v>11214362.399999997</v>
      </c>
      <c r="H29" s="167">
        <f t="shared" si="1"/>
        <v>10816295.800000003</v>
      </c>
    </row>
    <row r="30" spans="1:13" x14ac:dyDescent="0.2">
      <c r="B30" s="261" t="s">
        <v>202</v>
      </c>
      <c r="C30" s="261"/>
      <c r="D30" s="261"/>
      <c r="E30" s="261"/>
      <c r="F30" s="261"/>
      <c r="G30" s="261"/>
      <c r="H30" s="261"/>
    </row>
    <row r="31" spans="1:13" x14ac:dyDescent="0.2">
      <c r="A31" s="164" t="s">
        <v>80</v>
      </c>
      <c r="B31" s="165">
        <f t="shared" ref="B31:H42" si="2">+B3-B17</f>
        <v>14619773.200000018</v>
      </c>
      <c r="C31" s="165">
        <f t="shared" si="2"/>
        <v>273854.80999998748</v>
      </c>
      <c r="D31" s="165">
        <f t="shared" si="2"/>
        <v>-16873066.800000004</v>
      </c>
      <c r="E31" s="165">
        <f t="shared" si="2"/>
        <v>-2098135.1999999993</v>
      </c>
      <c r="F31" s="165">
        <f t="shared" si="2"/>
        <v>489965.40000000224</v>
      </c>
      <c r="G31" s="165">
        <f t="shared" si="2"/>
        <v>47287.200000000186</v>
      </c>
      <c r="H31" s="165">
        <f t="shared" si="2"/>
        <v>900073.45199999982</v>
      </c>
    </row>
    <row r="32" spans="1:13" x14ac:dyDescent="0.2">
      <c r="A32" s="164" t="s">
        <v>81</v>
      </c>
      <c r="B32" s="165">
        <f t="shared" si="2"/>
        <v>98491500.199999988</v>
      </c>
      <c r="C32" s="165">
        <f t="shared" si="2"/>
        <v>22804078.920000002</v>
      </c>
      <c r="D32" s="165">
        <f t="shared" si="2"/>
        <v>-45049829.799999982</v>
      </c>
      <c r="E32" s="165">
        <f t="shared" si="2"/>
        <v>0</v>
      </c>
      <c r="F32" s="165">
        <f t="shared" si="2"/>
        <v>-1432864.5999999987</v>
      </c>
      <c r="G32" s="165">
        <f t="shared" si="2"/>
        <v>47287.200000000186</v>
      </c>
      <c r="H32" s="165">
        <f t="shared" si="2"/>
        <v>686579.61799999978</v>
      </c>
    </row>
    <row r="33" spans="1:8" x14ac:dyDescent="0.2">
      <c r="A33" s="164" t="s">
        <v>82</v>
      </c>
      <c r="B33" s="165">
        <f t="shared" si="2"/>
        <v>22451618.399999976</v>
      </c>
      <c r="C33" s="165">
        <f t="shared" si="2"/>
        <v>2090905.5100000203</v>
      </c>
      <c r="D33" s="165">
        <f t="shared" si="2"/>
        <v>-17246369.200000003</v>
      </c>
      <c r="E33" s="165">
        <f t="shared" si="2"/>
        <v>0</v>
      </c>
      <c r="F33" s="165">
        <f t="shared" si="2"/>
        <v>-1144272.0000000009</v>
      </c>
      <c r="G33" s="165">
        <f t="shared" si="2"/>
        <v>47287.200000000186</v>
      </c>
      <c r="H33" s="165">
        <f t="shared" si="2"/>
        <v>332090.59000000008</v>
      </c>
    </row>
    <row r="34" spans="1:8" x14ac:dyDescent="0.2">
      <c r="A34" s="164" t="s">
        <v>83</v>
      </c>
      <c r="B34" s="165">
        <f t="shared" si="2"/>
        <v>-7640484.7700001001</v>
      </c>
      <c r="C34" s="165">
        <f t="shared" si="2"/>
        <v>-6095184.1499999762</v>
      </c>
      <c r="D34" s="165">
        <f t="shared" si="2"/>
        <v>-17757572.599999994</v>
      </c>
      <c r="E34" s="165">
        <f t="shared" si="2"/>
        <v>2319522.6000000089</v>
      </c>
      <c r="F34" s="165">
        <f t="shared" si="2"/>
        <v>-1137991.7999999989</v>
      </c>
      <c r="G34" s="165">
        <f t="shared" si="2"/>
        <v>47287.200000000186</v>
      </c>
      <c r="H34" s="165">
        <f t="shared" si="2"/>
        <v>496935.55400000012</v>
      </c>
    </row>
    <row r="35" spans="1:8" x14ac:dyDescent="0.2">
      <c r="A35" s="164" t="s">
        <v>84</v>
      </c>
      <c r="B35" s="165">
        <f t="shared" si="2"/>
        <v>58362299.600000262</v>
      </c>
      <c r="C35" s="165">
        <f t="shared" si="2"/>
        <v>11408935.789999977</v>
      </c>
      <c r="D35" s="165">
        <f t="shared" si="2"/>
        <v>-17612478.800000004</v>
      </c>
      <c r="E35" s="165">
        <f t="shared" si="2"/>
        <v>0</v>
      </c>
      <c r="F35" s="165">
        <f t="shared" si="2"/>
        <v>1364555.2000000016</v>
      </c>
      <c r="G35" s="165">
        <f t="shared" si="2"/>
        <v>47287.200000000186</v>
      </c>
      <c r="H35" s="165">
        <f t="shared" si="2"/>
        <v>507162.60000000033</v>
      </c>
    </row>
    <row r="36" spans="1:8" x14ac:dyDescent="0.2">
      <c r="A36" s="164" t="s">
        <v>85</v>
      </c>
      <c r="B36" s="165">
        <f t="shared" si="2"/>
        <v>117706291.60000005</v>
      </c>
      <c r="C36" s="165">
        <f t="shared" si="2"/>
        <v>24107596.349999994</v>
      </c>
      <c r="D36" s="165">
        <f t="shared" si="2"/>
        <v>-17399371.599999994</v>
      </c>
      <c r="E36" s="165">
        <f t="shared" si="2"/>
        <v>0</v>
      </c>
      <c r="F36" s="165">
        <f t="shared" si="2"/>
        <v>-285599.39999999851</v>
      </c>
      <c r="G36" s="165">
        <f t="shared" si="2"/>
        <v>47287.200000000186</v>
      </c>
      <c r="H36" s="165">
        <f t="shared" si="2"/>
        <v>443492.61799999978</v>
      </c>
    </row>
    <row r="37" spans="1:8" x14ac:dyDescent="0.2">
      <c r="A37" s="164" t="s">
        <v>86</v>
      </c>
      <c r="B37" s="165">
        <f t="shared" si="2"/>
        <v>31922165.99999997</v>
      </c>
      <c r="C37" s="165">
        <f t="shared" si="2"/>
        <v>531255.02999998629</v>
      </c>
      <c r="D37" s="165">
        <f t="shared" si="2"/>
        <v>-18947910.399999999</v>
      </c>
      <c r="E37" s="165">
        <f t="shared" si="2"/>
        <v>15937086.800000004</v>
      </c>
      <c r="F37" s="165">
        <f t="shared" si="2"/>
        <v>-1312440.0000000009</v>
      </c>
      <c r="G37" s="165">
        <f t="shared" si="2"/>
        <v>47287.200000000186</v>
      </c>
      <c r="H37" s="165">
        <f t="shared" si="2"/>
        <v>346231.4439999999</v>
      </c>
    </row>
    <row r="38" spans="1:8" x14ac:dyDescent="0.2">
      <c r="A38" s="164" t="s">
        <v>87</v>
      </c>
      <c r="B38" s="165">
        <f t="shared" si="2"/>
        <v>-3790283.1999999285</v>
      </c>
      <c r="C38" s="165">
        <f t="shared" si="2"/>
        <v>-11005803.599999964</v>
      </c>
      <c r="D38" s="165">
        <f t="shared" si="2"/>
        <v>-19167653.199999996</v>
      </c>
      <c r="E38" s="165">
        <f t="shared" si="2"/>
        <v>0</v>
      </c>
      <c r="F38" s="165">
        <f t="shared" si="2"/>
        <v>-2680655</v>
      </c>
      <c r="G38" s="165">
        <f t="shared" si="2"/>
        <v>47287.200000000186</v>
      </c>
      <c r="H38" s="165">
        <f t="shared" si="2"/>
        <v>470004.20999999996</v>
      </c>
    </row>
    <row r="39" spans="1:8" x14ac:dyDescent="0.2">
      <c r="A39" s="164" t="s">
        <v>88</v>
      </c>
      <c r="B39" s="165">
        <f t="shared" si="2"/>
        <v>49637614.790000021</v>
      </c>
      <c r="C39" s="165">
        <f t="shared" si="2"/>
        <v>6192639.2699999809</v>
      </c>
      <c r="D39" s="165">
        <f t="shared" si="2"/>
        <v>-19167250.199999996</v>
      </c>
      <c r="E39" s="165">
        <f t="shared" si="2"/>
        <v>0</v>
      </c>
      <c r="F39" s="165">
        <f t="shared" si="2"/>
        <v>517619.20000000112</v>
      </c>
      <c r="G39" s="165">
        <f t="shared" si="2"/>
        <v>47287.200000000186</v>
      </c>
      <c r="H39" s="165">
        <f t="shared" si="2"/>
        <v>490287.27599999984</v>
      </c>
    </row>
    <row r="40" spans="1:8" x14ac:dyDescent="0.2">
      <c r="A40" s="164" t="s">
        <v>89</v>
      </c>
      <c r="B40" s="165">
        <f t="shared" si="2"/>
        <v>-58571484.199999988</v>
      </c>
      <c r="C40" s="165">
        <f t="shared" si="2"/>
        <v>-24377104.120000042</v>
      </c>
      <c r="D40" s="165">
        <f t="shared" si="2"/>
        <v>-21209882.400000002</v>
      </c>
      <c r="E40" s="165">
        <f t="shared" si="2"/>
        <v>-927568.80000000447</v>
      </c>
      <c r="F40" s="165">
        <f t="shared" si="2"/>
        <v>909929.99999999907</v>
      </c>
      <c r="G40" s="165">
        <f t="shared" si="2"/>
        <v>47287.200000000186</v>
      </c>
      <c r="H40" s="165">
        <f t="shared" si="2"/>
        <v>304647.52000000019</v>
      </c>
    </row>
    <row r="41" spans="1:8" x14ac:dyDescent="0.2">
      <c r="A41" s="164" t="s">
        <v>90</v>
      </c>
      <c r="B41" s="165">
        <f t="shared" si="2"/>
        <v>460327</v>
      </c>
      <c r="C41" s="165">
        <f t="shared" si="2"/>
        <v>-9221426.1400000006</v>
      </c>
      <c r="D41" s="165">
        <f t="shared" si="2"/>
        <v>-20359086.400000002</v>
      </c>
      <c r="E41" s="165">
        <f t="shared" si="2"/>
        <v>0</v>
      </c>
      <c r="F41" s="165">
        <f t="shared" si="2"/>
        <v>-1942256.0000000009</v>
      </c>
      <c r="G41" s="165">
        <f t="shared" si="2"/>
        <v>47287.200000000186</v>
      </c>
      <c r="H41" s="165">
        <f t="shared" si="2"/>
        <v>290532.77000000008</v>
      </c>
    </row>
    <row r="42" spans="1:8" x14ac:dyDescent="0.2">
      <c r="A42" s="164" t="s">
        <v>91</v>
      </c>
      <c r="B42" s="165">
        <f t="shared" si="2"/>
        <v>24872913.399999976</v>
      </c>
      <c r="C42" s="165">
        <f t="shared" si="2"/>
        <v>-1202932.839999944</v>
      </c>
      <c r="D42" s="165">
        <f t="shared" si="2"/>
        <v>-19857470.800000001</v>
      </c>
      <c r="E42" s="165">
        <f t="shared" si="2"/>
        <v>0</v>
      </c>
      <c r="F42" s="165">
        <f t="shared" si="2"/>
        <v>-1538807.5999999987</v>
      </c>
      <c r="G42" s="165">
        <f t="shared" si="2"/>
        <v>47287.200000000186</v>
      </c>
      <c r="H42" s="165">
        <f t="shared" si="2"/>
        <v>1391009.7479999987</v>
      </c>
    </row>
    <row r="43" spans="1:8" s="160" customFormat="1" x14ac:dyDescent="0.2">
      <c r="A43" s="166" t="s">
        <v>62</v>
      </c>
      <c r="B43" s="167">
        <f>SUM(B31:B42)</f>
        <v>348522252.02000022</v>
      </c>
      <c r="C43" s="167">
        <f t="shared" ref="C43:H43" si="3">SUM(C31:C42)</f>
        <v>15506814.830000021</v>
      </c>
      <c r="D43" s="167">
        <f t="shared" si="3"/>
        <v>-250647942.19999999</v>
      </c>
      <c r="E43" s="167">
        <f t="shared" si="3"/>
        <v>15230905.40000001</v>
      </c>
      <c r="F43" s="167">
        <f t="shared" si="3"/>
        <v>-8192816.5999999931</v>
      </c>
      <c r="G43" s="167">
        <f t="shared" si="3"/>
        <v>567446.40000000224</v>
      </c>
      <c r="H43" s="167">
        <f t="shared" si="3"/>
        <v>6659047.3999999994</v>
      </c>
    </row>
  </sheetData>
  <mergeCells count="3">
    <mergeCell ref="B2:H2"/>
    <mergeCell ref="B16:H16"/>
    <mergeCell ref="B30:H30"/>
  </mergeCells>
  <phoneticPr fontId="23" type="noConversion"/>
  <printOptions horizontalCentered="1"/>
  <pageMargins left="0.11811023622047245" right="0.11811023622047245" top="0.15748031496062992" bottom="0.15748031496062992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5A073-49F2-4225-981F-D60C42721D7D}">
  <sheetPr>
    <pageSetUpPr fitToPage="1"/>
  </sheetPr>
  <dimension ref="A1:I68"/>
  <sheetViews>
    <sheetView zoomScale="118" zoomScaleNormal="118" workbookViewId="0">
      <selection activeCell="A4" sqref="A4:H68"/>
    </sheetView>
  </sheetViews>
  <sheetFormatPr baseColWidth="10" defaultRowHeight="9" x14ac:dyDescent="0.15"/>
  <cols>
    <col min="1" max="1" width="4.85546875" style="79" customWidth="1"/>
    <col min="2" max="2" width="23" style="79" customWidth="1"/>
    <col min="3" max="3" width="13" style="79" customWidth="1"/>
    <col min="4" max="4" width="12.5703125" style="79" customWidth="1"/>
    <col min="5" max="5" width="14.140625" style="79" customWidth="1"/>
    <col min="6" max="6" width="12.5703125" style="79" customWidth="1"/>
    <col min="7" max="16384" width="11.42578125" style="79"/>
  </cols>
  <sheetData>
    <row r="1" spans="1:9" x14ac:dyDescent="0.15">
      <c r="A1" s="198" t="s">
        <v>0</v>
      </c>
      <c r="B1" s="198"/>
      <c r="C1" s="198"/>
      <c r="D1" s="198"/>
      <c r="E1" s="198"/>
      <c r="F1" s="198"/>
      <c r="G1" s="198"/>
      <c r="H1" s="198"/>
    </row>
    <row r="2" spans="1:9" x14ac:dyDescent="0.15">
      <c r="A2" s="198" t="s">
        <v>69</v>
      </c>
      <c r="B2" s="198"/>
      <c r="C2" s="198"/>
      <c r="D2" s="198"/>
      <c r="E2" s="198"/>
      <c r="F2" s="198"/>
      <c r="G2" s="198"/>
      <c r="H2" s="198"/>
    </row>
    <row r="3" spans="1:9" x14ac:dyDescent="0.15">
      <c r="A3" s="198"/>
      <c r="B3" s="198"/>
    </row>
    <row r="4" spans="1:9" s="81" customFormat="1" ht="29.25" customHeight="1" x14ac:dyDescent="0.15">
      <c r="A4" s="200" t="s">
        <v>1</v>
      </c>
      <c r="B4" s="201"/>
      <c r="C4" s="199" t="s">
        <v>64</v>
      </c>
      <c r="D4" s="199"/>
      <c r="E4" s="199" t="s">
        <v>65</v>
      </c>
      <c r="F4" s="199"/>
      <c r="G4" s="199" t="s">
        <v>66</v>
      </c>
      <c r="H4" s="199"/>
    </row>
    <row r="5" spans="1:9" s="81" customFormat="1" ht="17.25" x14ac:dyDescent="0.15">
      <c r="A5" s="202"/>
      <c r="B5" s="203"/>
      <c r="C5" s="80" t="s">
        <v>5</v>
      </c>
      <c r="D5" s="80" t="s">
        <v>76</v>
      </c>
      <c r="E5" s="80" t="s">
        <v>5</v>
      </c>
      <c r="F5" s="80" t="s">
        <v>76</v>
      </c>
      <c r="G5" s="80" t="s">
        <v>5</v>
      </c>
      <c r="H5" s="80" t="s">
        <v>76</v>
      </c>
    </row>
    <row r="6" spans="1:9" ht="11.1" customHeight="1" x14ac:dyDescent="0.15">
      <c r="A6" s="97">
        <v>1</v>
      </c>
      <c r="B6" s="83" t="s">
        <v>70</v>
      </c>
      <c r="C6" s="84">
        <v>9.6180891857452176E-3</v>
      </c>
      <c r="D6" s="85">
        <f>+C6*$D$66</f>
        <v>645460.48951389571</v>
      </c>
      <c r="E6" s="84">
        <v>9.6180891857452176E-3</v>
      </c>
      <c r="F6" s="85">
        <v>1952709.6999999997</v>
      </c>
      <c r="G6" s="86">
        <v>9.6180891857452176E-3</v>
      </c>
      <c r="H6" s="85">
        <v>81645.36</v>
      </c>
      <c r="I6" s="87"/>
    </row>
    <row r="7" spans="1:9" ht="11.1" customHeight="1" x14ac:dyDescent="0.15">
      <c r="A7" s="97">
        <v>2</v>
      </c>
      <c r="B7" s="83" t="s">
        <v>6</v>
      </c>
      <c r="C7" s="84">
        <v>8.2236984789990641E-3</v>
      </c>
      <c r="D7" s="85">
        <f t="shared" ref="D7:D63" si="0">+C7*$D$66</f>
        <v>551884.30293788563</v>
      </c>
      <c r="E7" s="84">
        <v>8.2236984789990641E-3</v>
      </c>
      <c r="F7" s="85">
        <v>1497624.01</v>
      </c>
      <c r="G7" s="86">
        <v>8.2236984789990641E-3</v>
      </c>
      <c r="H7" s="85">
        <v>39785.760000000009</v>
      </c>
      <c r="I7" s="87"/>
    </row>
    <row r="8" spans="1:9" ht="11.1" customHeight="1" x14ac:dyDescent="0.15">
      <c r="A8" s="97">
        <v>3</v>
      </c>
      <c r="B8" s="83" t="s">
        <v>7</v>
      </c>
      <c r="C8" s="84">
        <v>1.9241940030047255E-2</v>
      </c>
      <c r="D8" s="85">
        <f t="shared" si="0"/>
        <v>1291307.6382571536</v>
      </c>
      <c r="E8" s="84">
        <v>1.9241940030047255E-2</v>
      </c>
      <c r="F8" s="85">
        <v>4225496.8</v>
      </c>
      <c r="G8" s="86">
        <v>1.9241940030047255E-2</v>
      </c>
      <c r="H8" s="85">
        <v>240004.79999999996</v>
      </c>
      <c r="I8" s="87"/>
    </row>
    <row r="9" spans="1:9" ht="11.1" customHeight="1" x14ac:dyDescent="0.15">
      <c r="A9" s="97">
        <v>4</v>
      </c>
      <c r="B9" s="83" t="s">
        <v>8</v>
      </c>
      <c r="C9" s="84">
        <v>7.6143118452024327E-3</v>
      </c>
      <c r="D9" s="85">
        <f t="shared" si="0"/>
        <v>510988.96631150536</v>
      </c>
      <c r="E9" s="84">
        <v>7.6143118452024327E-3</v>
      </c>
      <c r="F9" s="85">
        <v>1455955.2699999998</v>
      </c>
      <c r="G9" s="86">
        <v>7.6143118452024327E-3</v>
      </c>
      <c r="H9" s="85">
        <v>27225.599999999995</v>
      </c>
      <c r="I9" s="87"/>
    </row>
    <row r="10" spans="1:9" ht="11.1" customHeight="1" x14ac:dyDescent="0.15">
      <c r="A10" s="97">
        <v>5</v>
      </c>
      <c r="B10" s="83" t="s">
        <v>9</v>
      </c>
      <c r="C10" s="84">
        <v>1.4633347354628082E-2</v>
      </c>
      <c r="D10" s="85">
        <f t="shared" si="0"/>
        <v>982029.52419527678</v>
      </c>
      <c r="E10" s="84">
        <v>1.4633347354628082E-2</v>
      </c>
      <c r="F10" s="85">
        <v>3039297.42</v>
      </c>
      <c r="G10" s="86">
        <v>1.4633347354628082E-2</v>
      </c>
      <c r="H10" s="85">
        <v>147510.12</v>
      </c>
      <c r="I10" s="87"/>
    </row>
    <row r="11" spans="1:9" ht="11.1" customHeight="1" x14ac:dyDescent="0.15">
      <c r="A11" s="97">
        <v>6</v>
      </c>
      <c r="B11" s="83" t="s">
        <v>10</v>
      </c>
      <c r="C11" s="84">
        <v>1.006165834181307E-2</v>
      </c>
      <c r="D11" s="85">
        <f t="shared" si="0"/>
        <v>675227.97857327678</v>
      </c>
      <c r="E11" s="84">
        <v>1.006165834181307E-2</v>
      </c>
      <c r="F11" s="85">
        <v>2002194.7499999998</v>
      </c>
      <c r="G11" s="86">
        <v>1.006165834181307E-2</v>
      </c>
      <c r="H11" s="85">
        <v>79041.240000000034</v>
      </c>
      <c r="I11" s="87"/>
    </row>
    <row r="12" spans="1:9" ht="11.1" customHeight="1" x14ac:dyDescent="0.15">
      <c r="A12" s="97">
        <v>7</v>
      </c>
      <c r="B12" s="83" t="s">
        <v>11</v>
      </c>
      <c r="C12" s="84">
        <v>8.5056880899592197E-3</v>
      </c>
      <c r="D12" s="85">
        <f t="shared" si="0"/>
        <v>570808.34791325696</v>
      </c>
      <c r="E12" s="84">
        <v>8.5056880899592197E-3</v>
      </c>
      <c r="F12" s="85">
        <v>1585640.58</v>
      </c>
      <c r="G12" s="86">
        <v>8.5056880899592197E-3</v>
      </c>
      <c r="H12" s="85">
        <v>45505.19999999999</v>
      </c>
      <c r="I12" s="87"/>
    </row>
    <row r="13" spans="1:9" ht="11.1" customHeight="1" x14ac:dyDescent="0.15">
      <c r="A13" s="97">
        <v>8</v>
      </c>
      <c r="B13" s="83" t="s">
        <v>12</v>
      </c>
      <c r="C13" s="84">
        <v>1.0070951516896694E-2</v>
      </c>
      <c r="D13" s="85">
        <f t="shared" si="0"/>
        <v>675851.63439750264</v>
      </c>
      <c r="E13" s="84">
        <v>1.0070951516896694E-2</v>
      </c>
      <c r="F13" s="85">
        <v>2041127.2899999998</v>
      </c>
      <c r="G13" s="86">
        <v>1.0070951516896694E-2</v>
      </c>
      <c r="H13" s="85">
        <v>83758.200000000012</v>
      </c>
      <c r="I13" s="87"/>
    </row>
    <row r="14" spans="1:9" ht="11.1" customHeight="1" x14ac:dyDescent="0.15">
      <c r="A14" s="97">
        <v>9</v>
      </c>
      <c r="B14" s="83" t="s">
        <v>13</v>
      </c>
      <c r="C14" s="84">
        <v>1.0778849885907625E-2</v>
      </c>
      <c r="D14" s="85">
        <f t="shared" si="0"/>
        <v>723357.99652035313</v>
      </c>
      <c r="E14" s="84">
        <v>1.0778849885907625E-2</v>
      </c>
      <c r="F14" s="85">
        <v>2214661.1100000003</v>
      </c>
      <c r="G14" s="86">
        <v>1.0778849885907625E-2</v>
      </c>
      <c r="H14" s="85">
        <v>93475.799999999988</v>
      </c>
      <c r="I14" s="87"/>
    </row>
    <row r="15" spans="1:9" ht="11.1" customHeight="1" x14ac:dyDescent="0.15">
      <c r="A15" s="97">
        <v>10</v>
      </c>
      <c r="B15" s="83" t="s">
        <v>14</v>
      </c>
      <c r="C15" s="84">
        <v>7.6771087627634065E-3</v>
      </c>
      <c r="D15" s="85">
        <f t="shared" si="0"/>
        <v>515203.20558149909</v>
      </c>
      <c r="E15" s="84">
        <v>7.6771087627634065E-3</v>
      </c>
      <c r="F15" s="85">
        <v>1556807.1400000001</v>
      </c>
      <c r="G15" s="86">
        <v>7.6771087627634065E-3</v>
      </c>
      <c r="H15" s="85">
        <v>29352.599999999995</v>
      </c>
      <c r="I15" s="87"/>
    </row>
    <row r="16" spans="1:9" ht="11.1" customHeight="1" x14ac:dyDescent="0.15">
      <c r="A16" s="97">
        <v>11</v>
      </c>
      <c r="B16" s="83" t="s">
        <v>15</v>
      </c>
      <c r="C16" s="84">
        <v>1.3240574654235025E-2</v>
      </c>
      <c r="D16" s="85">
        <f t="shared" si="0"/>
        <v>888561.92043156317</v>
      </c>
      <c r="E16" s="84">
        <v>1.3240574654235025E-2</v>
      </c>
      <c r="F16" s="85">
        <v>2757668.96</v>
      </c>
      <c r="G16" s="86">
        <v>1.3240574654235025E-2</v>
      </c>
      <c r="H16" s="85">
        <v>130433.39999999998</v>
      </c>
      <c r="I16" s="87"/>
    </row>
    <row r="17" spans="1:9" ht="11.1" customHeight="1" x14ac:dyDescent="0.15">
      <c r="A17" s="97">
        <v>12</v>
      </c>
      <c r="B17" s="83" t="s">
        <v>16</v>
      </c>
      <c r="C17" s="84">
        <v>1.6294914343423627E-2</v>
      </c>
      <c r="D17" s="85">
        <f t="shared" si="0"/>
        <v>1093535.6478375485</v>
      </c>
      <c r="E17" s="84">
        <v>1.6294914343423627E-2</v>
      </c>
      <c r="F17" s="85">
        <v>3592510.67</v>
      </c>
      <c r="G17" s="86">
        <v>1.6294914343423627E-2</v>
      </c>
      <c r="H17" s="85">
        <v>198164.28</v>
      </c>
      <c r="I17" s="87"/>
    </row>
    <row r="18" spans="1:9" ht="11.1" customHeight="1" x14ac:dyDescent="0.15">
      <c r="A18" s="97">
        <v>13</v>
      </c>
      <c r="B18" s="83" t="s">
        <v>17</v>
      </c>
      <c r="C18" s="84">
        <v>4.8155466472428708E-2</v>
      </c>
      <c r="D18" s="85">
        <f t="shared" si="0"/>
        <v>3231665.9121991219</v>
      </c>
      <c r="E18" s="84">
        <v>4.8155466472428708E-2</v>
      </c>
      <c r="F18" s="85">
        <v>11253510.009999998</v>
      </c>
      <c r="G18" s="86">
        <v>4.8155466472428708E-2</v>
      </c>
      <c r="H18" s="85">
        <v>727008.36000000022</v>
      </c>
      <c r="I18" s="87"/>
    </row>
    <row r="19" spans="1:9" ht="11.1" customHeight="1" x14ac:dyDescent="0.15">
      <c r="A19" s="97">
        <v>14</v>
      </c>
      <c r="B19" s="83" t="s">
        <v>18</v>
      </c>
      <c r="C19" s="84">
        <v>1.0245475288516928E-2</v>
      </c>
      <c r="D19" s="85">
        <f t="shared" si="0"/>
        <v>687563.75277011679</v>
      </c>
      <c r="E19" s="84">
        <v>1.0245475288516928E-2</v>
      </c>
      <c r="F19" s="85">
        <v>1967796.1400000001</v>
      </c>
      <c r="G19" s="86">
        <v>1.0245475288516928E-2</v>
      </c>
      <c r="H19" s="85">
        <v>72670.44</v>
      </c>
      <c r="I19" s="87"/>
    </row>
    <row r="20" spans="1:9" ht="11.1" customHeight="1" x14ac:dyDescent="0.15">
      <c r="A20" s="97">
        <v>15</v>
      </c>
      <c r="B20" s="83" t="s">
        <v>19</v>
      </c>
      <c r="C20" s="84">
        <v>1.0794680317560035E-2</v>
      </c>
      <c r="D20" s="85">
        <f t="shared" si="0"/>
        <v>724420.36119240499</v>
      </c>
      <c r="E20" s="84">
        <v>1.0794680317560035E-2</v>
      </c>
      <c r="F20" s="85">
        <v>2219951.8500000006</v>
      </c>
      <c r="G20" s="86">
        <v>1.0794680317560035E-2</v>
      </c>
      <c r="H20" s="85">
        <v>92757</v>
      </c>
      <c r="I20" s="87"/>
    </row>
    <row r="21" spans="1:9" ht="11.1" customHeight="1" x14ac:dyDescent="0.15">
      <c r="A21" s="97">
        <v>16</v>
      </c>
      <c r="B21" s="83" t="s">
        <v>20</v>
      </c>
      <c r="C21" s="84">
        <v>1.5217822162765201E-2</v>
      </c>
      <c r="D21" s="85">
        <f t="shared" si="0"/>
        <v>1021253.0527447779</v>
      </c>
      <c r="E21" s="84">
        <v>1.5217822162765201E-2</v>
      </c>
      <c r="F21" s="85">
        <v>3270777.3500000006</v>
      </c>
      <c r="G21" s="86">
        <v>1.5217822162765201E-2</v>
      </c>
      <c r="H21" s="85">
        <v>173016.24</v>
      </c>
      <c r="I21" s="87"/>
    </row>
    <row r="22" spans="1:9" ht="11.1" customHeight="1" x14ac:dyDescent="0.15">
      <c r="A22" s="97">
        <v>17</v>
      </c>
      <c r="B22" s="83" t="s">
        <v>21</v>
      </c>
      <c r="C22" s="84">
        <v>1.2591016730991996E-2</v>
      </c>
      <c r="D22" s="85">
        <f t="shared" si="0"/>
        <v>844970.72814718948</v>
      </c>
      <c r="E22" s="84">
        <v>1.2591016730991996E-2</v>
      </c>
      <c r="F22" s="85">
        <v>2544854.1299999994</v>
      </c>
      <c r="G22" s="86">
        <v>1.2591016730991996E-2</v>
      </c>
      <c r="H22" s="85">
        <v>113189.64</v>
      </c>
      <c r="I22" s="87"/>
    </row>
    <row r="23" spans="1:9" ht="11.1" customHeight="1" x14ac:dyDescent="0.15">
      <c r="A23" s="97">
        <v>18</v>
      </c>
      <c r="B23" s="83" t="s">
        <v>22</v>
      </c>
      <c r="C23" s="84">
        <v>1.0177493806105992E-2</v>
      </c>
      <c r="D23" s="85">
        <f t="shared" si="0"/>
        <v>683001.58246087527</v>
      </c>
      <c r="E23" s="84">
        <v>1.0177493806105992E-2</v>
      </c>
      <c r="F23" s="85">
        <v>1957052.1099999999</v>
      </c>
      <c r="G23" s="86">
        <v>1.0177493806105992E-2</v>
      </c>
      <c r="H23" s="85">
        <v>71547.960000000006</v>
      </c>
      <c r="I23" s="87"/>
    </row>
    <row r="24" spans="1:9" ht="11.1" customHeight="1" x14ac:dyDescent="0.15">
      <c r="A24" s="97">
        <v>19</v>
      </c>
      <c r="B24" s="83" t="s">
        <v>23</v>
      </c>
      <c r="C24" s="84">
        <v>7.7480106515842046E-3</v>
      </c>
      <c r="D24" s="85">
        <f t="shared" si="0"/>
        <v>519961.36148772202</v>
      </c>
      <c r="E24" s="84">
        <v>7.7480106515842046E-3</v>
      </c>
      <c r="F24" s="85">
        <v>1394366.2100000002</v>
      </c>
      <c r="G24" s="86">
        <v>7.7480106515842046E-3</v>
      </c>
      <c r="H24" s="85">
        <v>31213.439999999991</v>
      </c>
      <c r="I24" s="87"/>
    </row>
    <row r="25" spans="1:9" ht="11.1" customHeight="1" x14ac:dyDescent="0.15">
      <c r="A25" s="97">
        <v>20</v>
      </c>
      <c r="B25" s="83" t="s">
        <v>24</v>
      </c>
      <c r="C25" s="84">
        <v>2.7989457932293696E-2</v>
      </c>
      <c r="D25" s="85">
        <f t="shared" si="0"/>
        <v>1878344.946622275</v>
      </c>
      <c r="E25" s="84">
        <v>2.7989457932293696E-2</v>
      </c>
      <c r="F25" s="85">
        <v>6496824.3100000005</v>
      </c>
      <c r="G25" s="86">
        <v>2.7989457932293696E-2</v>
      </c>
      <c r="H25" s="85">
        <v>407637.24000000005</v>
      </c>
      <c r="I25" s="87"/>
    </row>
    <row r="26" spans="1:9" ht="11.1" customHeight="1" x14ac:dyDescent="0.15">
      <c r="A26" s="97">
        <v>21</v>
      </c>
      <c r="B26" s="83" t="s">
        <v>25</v>
      </c>
      <c r="C26" s="84">
        <v>2.1697257903435904E-2</v>
      </c>
      <c r="D26" s="85">
        <f t="shared" si="0"/>
        <v>1456081.6017610969</v>
      </c>
      <c r="E26" s="84">
        <v>2.1697257903435904E-2</v>
      </c>
      <c r="F26" s="85">
        <v>4683145.0999999996</v>
      </c>
      <c r="G26" s="86">
        <v>2.1697257903435904E-2</v>
      </c>
      <c r="H26" s="85">
        <v>241382.76000000004</v>
      </c>
      <c r="I26" s="87"/>
    </row>
    <row r="27" spans="1:9" ht="11.1" customHeight="1" x14ac:dyDescent="0.15">
      <c r="A27" s="97">
        <v>22</v>
      </c>
      <c r="B27" s="83" t="s">
        <v>26</v>
      </c>
      <c r="C27" s="84">
        <v>1.0318605409760526E-2</v>
      </c>
      <c r="D27" s="85">
        <f t="shared" si="0"/>
        <v>692471.44315897918</v>
      </c>
      <c r="E27" s="84">
        <v>1.0318605409760526E-2</v>
      </c>
      <c r="F27" s="85">
        <v>2041320.17</v>
      </c>
      <c r="G27" s="86">
        <v>1.0318605409760526E-2</v>
      </c>
      <c r="H27" s="85">
        <v>81580.799999999988</v>
      </c>
      <c r="I27" s="87"/>
    </row>
    <row r="28" spans="1:9" ht="11.1" customHeight="1" x14ac:dyDescent="0.15">
      <c r="A28" s="97">
        <v>23</v>
      </c>
      <c r="B28" s="83" t="s">
        <v>27</v>
      </c>
      <c r="C28" s="84">
        <v>9.0681591697175084E-3</v>
      </c>
      <c r="D28" s="85">
        <f t="shared" si="0"/>
        <v>608555.22792932799</v>
      </c>
      <c r="E28" s="84">
        <v>9.0681591697175084E-3</v>
      </c>
      <c r="F28" s="85">
        <v>1814273.5599999996</v>
      </c>
      <c r="G28" s="86">
        <v>9.0681591697175084E-3</v>
      </c>
      <c r="H28" s="85">
        <v>68869.559999999983</v>
      </c>
      <c r="I28" s="87"/>
    </row>
    <row r="29" spans="1:9" ht="11.1" customHeight="1" x14ac:dyDescent="0.15">
      <c r="A29" s="97">
        <v>24</v>
      </c>
      <c r="B29" s="83" t="s">
        <v>28</v>
      </c>
      <c r="C29" s="84">
        <v>2.8932896326812254E-2</v>
      </c>
      <c r="D29" s="85">
        <f t="shared" si="0"/>
        <v>1941658.1678029092</v>
      </c>
      <c r="E29" s="84">
        <v>2.8932896326812254E-2</v>
      </c>
      <c r="F29" s="85">
        <v>6618771.2600000016</v>
      </c>
      <c r="G29" s="86">
        <v>2.8932896326812254E-2</v>
      </c>
      <c r="H29" s="85">
        <v>406093.1999999999</v>
      </c>
      <c r="I29" s="87"/>
    </row>
    <row r="30" spans="1:9" ht="11.1" customHeight="1" x14ac:dyDescent="0.15">
      <c r="A30" s="97">
        <v>25</v>
      </c>
      <c r="B30" s="83" t="s">
        <v>29</v>
      </c>
      <c r="C30" s="84">
        <v>1.3052824562926562E-2</v>
      </c>
      <c r="D30" s="85">
        <f t="shared" si="0"/>
        <v>875962.19677524222</v>
      </c>
      <c r="E30" s="84">
        <v>1.3052824562926562E-2</v>
      </c>
      <c r="F30" s="85">
        <v>2719624.96</v>
      </c>
      <c r="G30" s="86">
        <v>1.3052824562926562E-2</v>
      </c>
      <c r="H30" s="85">
        <v>128955.11999999998</v>
      </c>
      <c r="I30" s="87"/>
    </row>
    <row r="31" spans="1:9" ht="11.1" customHeight="1" x14ac:dyDescent="0.15">
      <c r="A31" s="97">
        <v>26</v>
      </c>
      <c r="B31" s="83" t="s">
        <v>30</v>
      </c>
      <c r="C31" s="84">
        <v>9.4951370085509679E-3</v>
      </c>
      <c r="D31" s="85">
        <f t="shared" si="0"/>
        <v>637209.29003487458</v>
      </c>
      <c r="E31" s="84">
        <v>9.4951370085509679E-3</v>
      </c>
      <c r="F31" s="85">
        <v>1730606.1500000004</v>
      </c>
      <c r="G31" s="86">
        <v>9.4951370085509679E-3</v>
      </c>
      <c r="H31" s="85">
        <v>49681.68</v>
      </c>
      <c r="I31" s="87"/>
    </row>
    <row r="32" spans="1:9" ht="11.1" customHeight="1" x14ac:dyDescent="0.15">
      <c r="A32" s="97">
        <v>27</v>
      </c>
      <c r="B32" s="83" t="s">
        <v>31</v>
      </c>
      <c r="C32" s="84">
        <v>8.3039825758455151E-3</v>
      </c>
      <c r="D32" s="85">
        <f t="shared" si="0"/>
        <v>557272.08958135871</v>
      </c>
      <c r="E32" s="84">
        <v>8.3039825758455151E-3</v>
      </c>
      <c r="F32" s="85">
        <v>1586765.5200000003</v>
      </c>
      <c r="G32" s="86">
        <v>8.3039825758455151E-3</v>
      </c>
      <c r="H32" s="85">
        <v>47423.879999999983</v>
      </c>
      <c r="I32" s="87"/>
    </row>
    <row r="33" spans="1:9" ht="11.1" customHeight="1" x14ac:dyDescent="0.15">
      <c r="A33" s="97">
        <v>28</v>
      </c>
      <c r="B33" s="83" t="s">
        <v>32</v>
      </c>
      <c r="C33" s="84">
        <v>0.20795082419647581</v>
      </c>
      <c r="D33" s="85">
        <f t="shared" si="0"/>
        <v>13955374.938673493</v>
      </c>
      <c r="E33" s="84">
        <v>0.20795082419647581</v>
      </c>
      <c r="F33" s="85">
        <v>50705961.419999994</v>
      </c>
      <c r="G33" s="86">
        <v>0.20795082419647581</v>
      </c>
      <c r="H33" s="85">
        <v>3584484.9600000004</v>
      </c>
      <c r="I33" s="87"/>
    </row>
    <row r="34" spans="1:9" ht="11.1" customHeight="1" x14ac:dyDescent="0.15">
      <c r="A34" s="97">
        <v>29</v>
      </c>
      <c r="B34" s="83" t="s">
        <v>33</v>
      </c>
      <c r="C34" s="84">
        <v>1.0999046069044088E-2</v>
      </c>
      <c r="D34" s="85">
        <f t="shared" si="0"/>
        <v>738135.14543336153</v>
      </c>
      <c r="E34" s="84">
        <v>1.0999046069044088E-2</v>
      </c>
      <c r="F34" s="85">
        <v>2158904.08</v>
      </c>
      <c r="G34" s="86">
        <v>1.0999046069044088E-2</v>
      </c>
      <c r="H34" s="85">
        <v>86342.64</v>
      </c>
      <c r="I34" s="87"/>
    </row>
    <row r="35" spans="1:9" ht="11.1" customHeight="1" x14ac:dyDescent="0.15">
      <c r="A35" s="97">
        <v>30</v>
      </c>
      <c r="B35" s="83" t="s">
        <v>34</v>
      </c>
      <c r="C35" s="84">
        <v>7.9593353962165471E-3</v>
      </c>
      <c r="D35" s="85">
        <f t="shared" si="0"/>
        <v>534143.15690286015</v>
      </c>
      <c r="E35" s="84">
        <v>7.9593353962165471E-3</v>
      </c>
      <c r="F35" s="85">
        <v>1424096.44</v>
      </c>
      <c r="G35" s="86">
        <v>7.9593353962165471E-3</v>
      </c>
      <c r="H35" s="85">
        <v>29257.679999999997</v>
      </c>
      <c r="I35" s="87"/>
    </row>
    <row r="36" spans="1:9" ht="11.1" customHeight="1" x14ac:dyDescent="0.15">
      <c r="A36" s="97">
        <v>31</v>
      </c>
      <c r="B36" s="83" t="s">
        <v>35</v>
      </c>
      <c r="C36" s="84">
        <v>9.3865329459058185E-3</v>
      </c>
      <c r="D36" s="85">
        <f t="shared" si="0"/>
        <v>629920.97838748118</v>
      </c>
      <c r="E36" s="84">
        <v>9.3865329459058185E-3</v>
      </c>
      <c r="F36" s="85">
        <v>1842539.89</v>
      </c>
      <c r="G36" s="86">
        <v>9.3865329459058185E-3</v>
      </c>
      <c r="H36" s="85">
        <v>69891.60000000002</v>
      </c>
      <c r="I36" s="87"/>
    </row>
    <row r="37" spans="1:9" ht="11.1" customHeight="1" x14ac:dyDescent="0.15">
      <c r="A37" s="97">
        <v>32</v>
      </c>
      <c r="B37" s="83" t="s">
        <v>36</v>
      </c>
      <c r="C37" s="84">
        <v>9.7714757384458582E-3</v>
      </c>
      <c r="D37" s="85">
        <f t="shared" si="0"/>
        <v>655754.10994920402</v>
      </c>
      <c r="E37" s="84">
        <v>9.7714757384458582E-3</v>
      </c>
      <c r="F37" s="85">
        <v>1835077.7900000003</v>
      </c>
      <c r="G37" s="86">
        <v>9.7714757384458582E-3</v>
      </c>
      <c r="H37" s="85">
        <v>61689.24000000002</v>
      </c>
      <c r="I37" s="87"/>
    </row>
    <row r="38" spans="1:9" ht="11.1" customHeight="1" x14ac:dyDescent="0.15">
      <c r="A38" s="97">
        <v>33</v>
      </c>
      <c r="B38" s="83" t="s">
        <v>37</v>
      </c>
      <c r="C38" s="84">
        <v>1.4829617833196296E-2</v>
      </c>
      <c r="D38" s="85">
        <f t="shared" si="0"/>
        <v>995201.04264631413</v>
      </c>
      <c r="E38" s="84">
        <v>1.4829617833196296E-2</v>
      </c>
      <c r="F38" s="85">
        <v>3188725.9899999993</v>
      </c>
      <c r="G38" s="86">
        <v>1.4829617833196296E-2</v>
      </c>
      <c r="H38" s="85">
        <v>165201.84000000005</v>
      </c>
      <c r="I38" s="87"/>
    </row>
    <row r="39" spans="1:9" ht="11.1" customHeight="1" x14ac:dyDescent="0.15">
      <c r="A39" s="97">
        <v>34</v>
      </c>
      <c r="B39" s="83" t="s">
        <v>38</v>
      </c>
      <c r="C39" s="84">
        <v>8.4941444174675054E-3</v>
      </c>
      <c r="D39" s="85">
        <f t="shared" si="0"/>
        <v>570033.66342516418</v>
      </c>
      <c r="E39" s="84">
        <v>8.4941444174675054E-3</v>
      </c>
      <c r="F39" s="85">
        <v>1588366.34</v>
      </c>
      <c r="G39" s="86">
        <v>8.4941444174675054E-3</v>
      </c>
      <c r="H39" s="85">
        <v>50297.75999999998</v>
      </c>
      <c r="I39" s="87"/>
    </row>
    <row r="40" spans="1:9" ht="11.1" customHeight="1" x14ac:dyDescent="0.15">
      <c r="A40" s="97">
        <v>35</v>
      </c>
      <c r="B40" s="83" t="s">
        <v>39</v>
      </c>
      <c r="C40" s="84">
        <v>7.8038862081481808E-2</v>
      </c>
      <c r="D40" s="85">
        <f t="shared" si="0"/>
        <v>5237111.1504013212</v>
      </c>
      <c r="E40" s="84">
        <v>7.8038862081481808E-2</v>
      </c>
      <c r="F40" s="85">
        <v>18895252.089999996</v>
      </c>
      <c r="G40" s="86">
        <v>7.8038862081481808E-2</v>
      </c>
      <c r="H40" s="85">
        <v>1306749.3600000001</v>
      </c>
      <c r="I40" s="87"/>
    </row>
    <row r="41" spans="1:9" ht="11.1" customHeight="1" x14ac:dyDescent="0.15">
      <c r="A41" s="97">
        <v>36</v>
      </c>
      <c r="B41" s="83" t="s">
        <v>40</v>
      </c>
      <c r="C41" s="84">
        <v>1.2867319700535437E-2</v>
      </c>
      <c r="D41" s="85">
        <f t="shared" si="0"/>
        <v>863513.14821956423</v>
      </c>
      <c r="E41" s="84">
        <v>1.2867319700535437E-2</v>
      </c>
      <c r="F41" s="85">
        <v>2686872.4100000006</v>
      </c>
      <c r="G41" s="86">
        <v>1.2867319700535437E-2</v>
      </c>
      <c r="H41" s="85">
        <v>130279.79999999997</v>
      </c>
      <c r="I41" s="87"/>
    </row>
    <row r="42" spans="1:9" ht="11.1" customHeight="1" x14ac:dyDescent="0.15">
      <c r="A42" s="97">
        <v>37</v>
      </c>
      <c r="B42" s="83" t="s">
        <v>41</v>
      </c>
      <c r="C42" s="84">
        <v>3.1499881826199533E-2</v>
      </c>
      <c r="D42" s="85">
        <f t="shared" si="0"/>
        <v>2113926.0356726754</v>
      </c>
      <c r="E42" s="84">
        <v>3.1499881826199533E-2</v>
      </c>
      <c r="F42" s="85">
        <v>7057498.5600000005</v>
      </c>
      <c r="G42" s="86">
        <v>3.1499881826199533E-2</v>
      </c>
      <c r="H42" s="85">
        <v>419500.44</v>
      </c>
      <c r="I42" s="87"/>
    </row>
    <row r="43" spans="1:9" ht="11.1" customHeight="1" x14ac:dyDescent="0.15">
      <c r="A43" s="97">
        <v>38</v>
      </c>
      <c r="B43" s="83" t="s">
        <v>42</v>
      </c>
      <c r="C43" s="84">
        <v>9.788238343138694E-3</v>
      </c>
      <c r="D43" s="85">
        <f t="shared" si="0"/>
        <v>656879.03183562204</v>
      </c>
      <c r="E43" s="84">
        <v>9.788238343138694E-3</v>
      </c>
      <c r="F43" s="85">
        <v>1883959.3599999999</v>
      </c>
      <c r="G43" s="86">
        <v>9.788238343138694E-3</v>
      </c>
      <c r="H43" s="85">
        <v>68656.800000000003</v>
      </c>
      <c r="I43" s="87"/>
    </row>
    <row r="44" spans="1:9" ht="11.1" customHeight="1" x14ac:dyDescent="0.15">
      <c r="A44" s="97">
        <v>39</v>
      </c>
      <c r="B44" s="83" t="s">
        <v>71</v>
      </c>
      <c r="C44" s="84">
        <v>9.0232904826965301E-3</v>
      </c>
      <c r="D44" s="85">
        <f t="shared" si="0"/>
        <v>605544.1345479805</v>
      </c>
      <c r="E44" s="84">
        <v>9.0232904826965301E-3</v>
      </c>
      <c r="F44" s="85">
        <v>1758406.1699999997</v>
      </c>
      <c r="G44" s="86">
        <v>9.0232904826965301E-3</v>
      </c>
      <c r="H44" s="85">
        <v>67216.2</v>
      </c>
      <c r="I44" s="87"/>
    </row>
    <row r="45" spans="1:9" ht="11.1" customHeight="1" x14ac:dyDescent="0.15">
      <c r="A45" s="97">
        <v>40</v>
      </c>
      <c r="B45" s="83" t="s">
        <v>43</v>
      </c>
      <c r="C45" s="84">
        <v>1.4616933374306931E-2</v>
      </c>
      <c r="D45" s="85">
        <f t="shared" si="0"/>
        <v>980927.99814697774</v>
      </c>
      <c r="E45" s="84">
        <v>1.4616933374306931E-2</v>
      </c>
      <c r="F45" s="85">
        <v>3149371.5999999996</v>
      </c>
      <c r="G45" s="86">
        <v>1.4616933374306931E-2</v>
      </c>
      <c r="H45" s="85">
        <v>162724.32</v>
      </c>
      <c r="I45" s="87"/>
    </row>
    <row r="46" spans="1:9" ht="11.1" customHeight="1" x14ac:dyDescent="0.15">
      <c r="A46" s="97">
        <v>41</v>
      </c>
      <c r="B46" s="83" t="s">
        <v>44</v>
      </c>
      <c r="C46" s="84">
        <v>1.160796011182849E-2</v>
      </c>
      <c r="D46" s="85">
        <f t="shared" si="0"/>
        <v>778998.7669425077</v>
      </c>
      <c r="E46" s="84">
        <v>1.160796011182849E-2</v>
      </c>
      <c r="F46" s="85">
        <v>2300416.48</v>
      </c>
      <c r="G46" s="86">
        <v>1.160796011182849E-2</v>
      </c>
      <c r="H46" s="85">
        <v>95857.200000000012</v>
      </c>
      <c r="I46" s="87"/>
    </row>
    <row r="47" spans="1:9" ht="11.1" customHeight="1" x14ac:dyDescent="0.15">
      <c r="A47" s="97">
        <v>42</v>
      </c>
      <c r="B47" s="83" t="s">
        <v>45</v>
      </c>
      <c r="C47" s="84">
        <v>9.7317857491121956E-3</v>
      </c>
      <c r="D47" s="85">
        <f t="shared" si="0"/>
        <v>653090.55386759934</v>
      </c>
      <c r="E47" s="84">
        <v>9.7317857491121956E-3</v>
      </c>
      <c r="F47" s="85">
        <v>1973925.5700000003</v>
      </c>
      <c r="G47" s="86">
        <v>9.7317857491121956E-3</v>
      </c>
      <c r="H47" s="85">
        <v>88956.96</v>
      </c>
      <c r="I47" s="87"/>
    </row>
    <row r="48" spans="1:9" ht="11.1" customHeight="1" x14ac:dyDescent="0.15">
      <c r="A48" s="97">
        <v>43</v>
      </c>
      <c r="B48" s="83" t="s">
        <v>46</v>
      </c>
      <c r="C48" s="84">
        <v>8.955068606417602E-3</v>
      </c>
      <c r="D48" s="85">
        <f t="shared" si="0"/>
        <v>600965.83164309419</v>
      </c>
      <c r="E48" s="84">
        <v>8.955068606417602E-3</v>
      </c>
      <c r="F48" s="85">
        <v>1733956.2800000003</v>
      </c>
      <c r="G48" s="86">
        <v>8.955068606417602E-3</v>
      </c>
      <c r="H48" s="85">
        <v>64458.600000000013</v>
      </c>
      <c r="I48" s="87"/>
    </row>
    <row r="49" spans="1:9" ht="11.1" customHeight="1" x14ac:dyDescent="0.15">
      <c r="A49" s="97">
        <v>44</v>
      </c>
      <c r="B49" s="83" t="s">
        <v>47</v>
      </c>
      <c r="C49" s="84">
        <v>8.7084468801946549E-3</v>
      </c>
      <c r="D49" s="85">
        <f t="shared" si="0"/>
        <v>584415.29056799691</v>
      </c>
      <c r="E49" s="84">
        <v>8.7084468801946549E-3</v>
      </c>
      <c r="F49" s="85">
        <v>1659193.7800000003</v>
      </c>
      <c r="G49" s="86">
        <v>8.7084468801946549E-3</v>
      </c>
      <c r="H49" s="85">
        <v>40234.68</v>
      </c>
      <c r="I49" s="87"/>
    </row>
    <row r="50" spans="1:9" ht="11.1" customHeight="1" x14ac:dyDescent="0.15">
      <c r="A50" s="97">
        <v>45</v>
      </c>
      <c r="B50" s="83" t="s">
        <v>48</v>
      </c>
      <c r="C50" s="84">
        <v>8.005421114410452E-3</v>
      </c>
      <c r="D50" s="85">
        <f t="shared" si="0"/>
        <v>537235.9240472035</v>
      </c>
      <c r="E50" s="84">
        <v>8.005421114410452E-3</v>
      </c>
      <c r="F50" s="85">
        <v>1450572.0899999999</v>
      </c>
      <c r="G50" s="86">
        <v>8.005421114410452E-3</v>
      </c>
      <c r="H50" s="85">
        <v>37920.720000000001</v>
      </c>
      <c r="I50" s="87"/>
    </row>
    <row r="51" spans="1:9" ht="11.1" customHeight="1" x14ac:dyDescent="0.15">
      <c r="A51" s="97">
        <v>46</v>
      </c>
      <c r="B51" s="83" t="s">
        <v>49</v>
      </c>
      <c r="C51" s="84">
        <v>9.5109794338548818E-3</v>
      </c>
      <c r="D51" s="85">
        <f t="shared" si="0"/>
        <v>638272.45958906284</v>
      </c>
      <c r="E51" s="84">
        <v>9.5109794338548818E-3</v>
      </c>
      <c r="F51" s="85">
        <v>1858223.6799999997</v>
      </c>
      <c r="G51" s="86">
        <v>9.5109794338548818E-3</v>
      </c>
      <c r="H51" s="85">
        <v>63521.879999999983</v>
      </c>
      <c r="I51" s="87"/>
    </row>
    <row r="52" spans="1:9" ht="11.1" customHeight="1" x14ac:dyDescent="0.15">
      <c r="A52" s="97">
        <v>47</v>
      </c>
      <c r="B52" s="83" t="s">
        <v>50</v>
      </c>
      <c r="C52" s="84">
        <v>9.5087693516854119E-3</v>
      </c>
      <c r="D52" s="85">
        <f t="shared" si="0"/>
        <v>638124.14315204264</v>
      </c>
      <c r="E52" s="84">
        <v>9.5087693516854119E-3</v>
      </c>
      <c r="F52" s="85">
        <v>1901327.2199999997</v>
      </c>
      <c r="G52" s="86">
        <v>9.5087693516854119E-3</v>
      </c>
      <c r="H52" s="85">
        <v>74865</v>
      </c>
      <c r="I52" s="87"/>
    </row>
    <row r="53" spans="1:9" ht="11.1" customHeight="1" x14ac:dyDescent="0.15">
      <c r="A53" s="97">
        <v>48</v>
      </c>
      <c r="B53" s="83" t="s">
        <v>51</v>
      </c>
      <c r="C53" s="84">
        <v>9.4714905242604674E-3</v>
      </c>
      <c r="D53" s="85">
        <f t="shared" si="0"/>
        <v>635622.39777065546</v>
      </c>
      <c r="E53" s="84">
        <v>9.4714905242604674E-3</v>
      </c>
      <c r="F53" s="85">
        <v>1885355.6500000001</v>
      </c>
      <c r="G53" s="86">
        <v>9.4714905242604674E-3</v>
      </c>
      <c r="H53" s="85">
        <v>78039</v>
      </c>
      <c r="I53" s="87"/>
    </row>
    <row r="54" spans="1:9" ht="11.1" customHeight="1" x14ac:dyDescent="0.15">
      <c r="A54" s="97">
        <v>49</v>
      </c>
      <c r="B54" s="83" t="s">
        <v>52</v>
      </c>
      <c r="C54" s="84">
        <v>7.8102479845744673E-3</v>
      </c>
      <c r="D54" s="85">
        <f t="shared" si="0"/>
        <v>524138.04758847808</v>
      </c>
      <c r="E54" s="84">
        <v>7.8102479845744673E-3</v>
      </c>
      <c r="F54" s="85">
        <v>1463826.79</v>
      </c>
      <c r="G54" s="86">
        <v>7.8102479845744673E-3</v>
      </c>
      <c r="H54" s="85">
        <v>44519.039999999986</v>
      </c>
      <c r="I54" s="87"/>
    </row>
    <row r="55" spans="1:9" ht="11.1" customHeight="1" x14ac:dyDescent="0.15">
      <c r="A55" s="97">
        <v>50</v>
      </c>
      <c r="B55" s="83" t="s">
        <v>53</v>
      </c>
      <c r="C55" s="84">
        <v>1.0171209474727215E-2</v>
      </c>
      <c r="D55" s="85">
        <f t="shared" si="0"/>
        <v>682579.84717336879</v>
      </c>
      <c r="E55" s="84">
        <v>1.0171209474727215E-2</v>
      </c>
      <c r="F55" s="85">
        <v>1957045.0599999996</v>
      </c>
      <c r="G55" s="86">
        <v>1.0171209474727215E-2</v>
      </c>
      <c r="H55" s="85">
        <v>67989.719999999987</v>
      </c>
      <c r="I55" s="87"/>
    </row>
    <row r="56" spans="1:9" ht="11.1" customHeight="1" x14ac:dyDescent="0.15">
      <c r="A56" s="97">
        <v>51</v>
      </c>
      <c r="B56" s="83" t="s">
        <v>54</v>
      </c>
      <c r="C56" s="84">
        <v>7.5981771174824641E-3</v>
      </c>
      <c r="D56" s="85">
        <f t="shared" si="0"/>
        <v>509906.180630152</v>
      </c>
      <c r="E56" s="84">
        <v>7.5981771174824641E-3</v>
      </c>
      <c r="F56" s="85">
        <v>1357961.3199999998</v>
      </c>
      <c r="G56" s="86">
        <v>7.5981771174824641E-3</v>
      </c>
      <c r="H56" s="85">
        <v>30017.279999999995</v>
      </c>
      <c r="I56" s="87"/>
    </row>
    <row r="57" spans="1:9" ht="11.1" customHeight="1" x14ac:dyDescent="0.15">
      <c r="A57" s="97">
        <v>52</v>
      </c>
      <c r="B57" s="83" t="s">
        <v>55</v>
      </c>
      <c r="C57" s="84">
        <v>1.4523809425480505E-2</v>
      </c>
      <c r="D57" s="85">
        <f t="shared" si="0"/>
        <v>974678.54168695072</v>
      </c>
      <c r="E57" s="84">
        <v>1.4523809425480505E-2</v>
      </c>
      <c r="F57" s="85">
        <v>3090624.0999999996</v>
      </c>
      <c r="G57" s="86">
        <v>1.4523809425480505E-2</v>
      </c>
      <c r="H57" s="85">
        <v>162207.59999999998</v>
      </c>
      <c r="I57" s="87"/>
    </row>
    <row r="58" spans="1:9" ht="11.1" customHeight="1" x14ac:dyDescent="0.15">
      <c r="A58" s="97">
        <v>53</v>
      </c>
      <c r="B58" s="83" t="s">
        <v>56</v>
      </c>
      <c r="C58" s="84">
        <v>1.8643668123866159E-2</v>
      </c>
      <c r="D58" s="85">
        <f t="shared" si="0"/>
        <v>1251158.2000508222</v>
      </c>
      <c r="E58" s="84">
        <v>1.8643668123866159E-2</v>
      </c>
      <c r="F58" s="85">
        <v>4248156.0599999996</v>
      </c>
      <c r="G58" s="86">
        <v>1.8643668123866159E-2</v>
      </c>
      <c r="H58" s="85">
        <v>215593.92</v>
      </c>
      <c r="I58" s="87"/>
    </row>
    <row r="59" spans="1:9" ht="11.1" customHeight="1" x14ac:dyDescent="0.15">
      <c r="A59" s="97">
        <v>54</v>
      </c>
      <c r="B59" s="83" t="s">
        <v>57</v>
      </c>
      <c r="C59" s="84">
        <v>1.2038275692407514E-2</v>
      </c>
      <c r="D59" s="85">
        <f t="shared" si="0"/>
        <v>807876.82160825608</v>
      </c>
      <c r="E59" s="84">
        <v>1.2038275692407514E-2</v>
      </c>
      <c r="F59" s="85">
        <v>2626496.2600000007</v>
      </c>
      <c r="G59" s="86">
        <v>1.2038275692407514E-2</v>
      </c>
      <c r="H59" s="85">
        <v>113667.84000000003</v>
      </c>
      <c r="I59" s="87"/>
    </row>
    <row r="60" spans="1:9" ht="11.1" customHeight="1" x14ac:dyDescent="0.15">
      <c r="A60" s="97">
        <v>55</v>
      </c>
      <c r="B60" s="83" t="s">
        <v>58</v>
      </c>
      <c r="C60" s="84">
        <v>8.2846681605455528E-3</v>
      </c>
      <c r="D60" s="85">
        <f t="shared" si="0"/>
        <v>555975.91819914023</v>
      </c>
      <c r="E60" s="84">
        <v>8.2846681605455528E-3</v>
      </c>
      <c r="F60" s="85">
        <v>1590610.4500000004</v>
      </c>
      <c r="G60" s="86">
        <v>8.2846681605455528E-3</v>
      </c>
      <c r="H60" s="85">
        <v>48882.840000000004</v>
      </c>
      <c r="I60" s="87"/>
    </row>
    <row r="61" spans="1:9" ht="11.1" customHeight="1" x14ac:dyDescent="0.15">
      <c r="A61" s="97">
        <v>56</v>
      </c>
      <c r="B61" s="83" t="s">
        <v>59</v>
      </c>
      <c r="C61" s="84">
        <v>1.8297456253735928E-2</v>
      </c>
      <c r="D61" s="85">
        <f t="shared" si="0"/>
        <v>1227924.2625343169</v>
      </c>
      <c r="E61" s="84">
        <v>1.8297456253735928E-2</v>
      </c>
      <c r="F61" s="85">
        <v>4003597.8699999992</v>
      </c>
      <c r="G61" s="86">
        <v>1.8297456253735928E-2</v>
      </c>
      <c r="H61" s="85">
        <v>223757.51999999993</v>
      </c>
      <c r="I61" s="87"/>
    </row>
    <row r="62" spans="1:9" ht="11.1" customHeight="1" x14ac:dyDescent="0.15">
      <c r="A62" s="97">
        <v>57</v>
      </c>
      <c r="B62" s="83" t="s">
        <v>60</v>
      </c>
      <c r="C62" s="84">
        <v>9.6760305132140081E-3</v>
      </c>
      <c r="D62" s="85">
        <f t="shared" si="0"/>
        <v>649348.87491653045</v>
      </c>
      <c r="E62" s="84">
        <v>9.6760305132140081E-3</v>
      </c>
      <c r="F62" s="85">
        <v>1988138.0400000003</v>
      </c>
      <c r="G62" s="86">
        <v>9.6760305132140081E-3</v>
      </c>
      <c r="H62" s="85">
        <v>88974.479999999981</v>
      </c>
      <c r="I62" s="87"/>
    </row>
    <row r="63" spans="1:9" ht="11.1" customHeight="1" x14ac:dyDescent="0.15">
      <c r="A63" s="97">
        <v>58</v>
      </c>
      <c r="B63" s="83" t="s">
        <v>61</v>
      </c>
      <c r="C63" s="84">
        <v>1.2481614268174443E-2</v>
      </c>
      <c r="D63" s="85">
        <f t="shared" si="0"/>
        <v>837628.83665080986</v>
      </c>
      <c r="E63" s="84">
        <v>1.2481614268174443E-2</v>
      </c>
      <c r="F63" s="85">
        <v>2633291.1299999994</v>
      </c>
      <c r="G63" s="86">
        <v>1.2481614268174443E-2</v>
      </c>
      <c r="H63" s="85">
        <v>131122.32</v>
      </c>
      <c r="I63" s="87"/>
    </row>
    <row r="64" spans="1:9" s="92" customFormat="1" ht="11.1" customHeight="1" x14ac:dyDescent="0.15">
      <c r="A64" s="98"/>
      <c r="B64" s="98" t="s">
        <v>62</v>
      </c>
      <c r="C64" s="99">
        <f>SUM(C6:C63)</f>
        <v>1</v>
      </c>
      <c r="D64" s="100">
        <f>SUM(D6:D63)</f>
        <v>67109014.799999982</v>
      </c>
      <c r="E64" s="101">
        <f>SUM(E6:E63)</f>
        <v>1</v>
      </c>
      <c r="F64" s="100">
        <f>SUM(F6:F63)</f>
        <v>218119082.49999997</v>
      </c>
      <c r="G64" s="104">
        <f t="shared" ref="G64:H64" si="1">SUM(G6:G63)</f>
        <v>1</v>
      </c>
      <c r="H64" s="100">
        <f t="shared" si="1"/>
        <v>11781808.92</v>
      </c>
    </row>
    <row r="65" spans="2:8" x14ac:dyDescent="0.15">
      <c r="D65" s="93"/>
      <c r="E65" s="93"/>
      <c r="F65" s="93"/>
      <c r="H65" s="93"/>
    </row>
    <row r="66" spans="2:8" x14ac:dyDescent="0.15">
      <c r="B66" s="79" t="s">
        <v>208</v>
      </c>
      <c r="C66" s="102"/>
      <c r="D66" s="87">
        <v>67109014.799999997</v>
      </c>
      <c r="E66" s="87"/>
      <c r="F66" s="87">
        <v>218119082.60000002</v>
      </c>
      <c r="G66" s="102"/>
      <c r="H66" s="87">
        <v>11781808.800000001</v>
      </c>
    </row>
    <row r="67" spans="2:8" x14ac:dyDescent="0.15">
      <c r="B67" s="79" t="s">
        <v>75</v>
      </c>
      <c r="D67" s="103">
        <v>317756956.99999988</v>
      </c>
      <c r="E67" s="87"/>
      <c r="F67" s="87">
        <v>202888177.19999996</v>
      </c>
      <c r="H67" s="87">
        <v>11214362.399999999</v>
      </c>
    </row>
    <row r="68" spans="2:8" x14ac:dyDescent="0.15">
      <c r="B68" s="79" t="s">
        <v>73</v>
      </c>
      <c r="D68" s="87">
        <f>+D66-D67</f>
        <v>-250647942.19999987</v>
      </c>
      <c r="E68" s="87"/>
      <c r="F68" s="87">
        <f>+F66-F67</f>
        <v>15230905.400000066</v>
      </c>
      <c r="H68" s="87">
        <f>+H66-H67</f>
        <v>567446.40000000224</v>
      </c>
    </row>
  </sheetData>
  <mergeCells count="7">
    <mergeCell ref="G4:H4"/>
    <mergeCell ref="A1:H1"/>
    <mergeCell ref="A2:H2"/>
    <mergeCell ref="A3:B3"/>
    <mergeCell ref="C4:D4"/>
    <mergeCell ref="E4:F4"/>
    <mergeCell ref="A4:B5"/>
  </mergeCells>
  <printOptions horizontalCentered="1"/>
  <pageMargins left="0.15748031496062992" right="0.15748031496062992" top="0.15748031496062992" bottom="0.15748031496062992" header="0" footer="0"/>
  <pageSetup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38811-B6CA-4F79-8DB6-1C20AC0A305B}">
  <sheetPr>
    <pageSetUpPr fitToPage="1"/>
  </sheetPr>
  <dimension ref="A1:J68"/>
  <sheetViews>
    <sheetView zoomScale="118" zoomScaleNormal="118" workbookViewId="0">
      <selection activeCell="A4" sqref="A4:H68"/>
    </sheetView>
  </sheetViews>
  <sheetFormatPr baseColWidth="10" defaultRowHeight="9" x14ac:dyDescent="0.15"/>
  <cols>
    <col min="1" max="1" width="4.85546875" style="4" customWidth="1"/>
    <col min="2" max="2" width="20.42578125" style="4" bestFit="1" customWidth="1"/>
    <col min="3" max="3" width="12" style="4" customWidth="1"/>
    <col min="4" max="4" width="11.28515625" style="4" customWidth="1"/>
    <col min="5" max="5" width="11.5703125" style="4" customWidth="1"/>
    <col min="6" max="6" width="10.85546875" style="4" customWidth="1"/>
    <col min="7" max="7" width="11" style="4" customWidth="1"/>
    <col min="8" max="8" width="11.140625" style="4" customWidth="1"/>
    <col min="9" max="16384" width="11.42578125" style="4"/>
  </cols>
  <sheetData>
    <row r="1" spans="1:10" x14ac:dyDescent="0.15">
      <c r="A1" s="204" t="s">
        <v>0</v>
      </c>
      <c r="B1" s="204"/>
      <c r="C1" s="204"/>
      <c r="D1" s="204"/>
      <c r="E1" s="204"/>
      <c r="F1" s="204"/>
      <c r="G1" s="204"/>
      <c r="H1" s="204"/>
    </row>
    <row r="2" spans="1:10" x14ac:dyDescent="0.15">
      <c r="A2" s="204" t="s">
        <v>69</v>
      </c>
      <c r="B2" s="204"/>
      <c r="C2" s="204"/>
      <c r="D2" s="204"/>
      <c r="E2" s="204"/>
      <c r="F2" s="204"/>
      <c r="G2" s="204"/>
      <c r="H2" s="204"/>
    </row>
    <row r="3" spans="1:10" x14ac:dyDescent="0.15">
      <c r="A3" s="204"/>
      <c r="B3" s="204"/>
    </row>
    <row r="4" spans="1:10" s="5" customFormat="1" ht="39.75" customHeight="1" x14ac:dyDescent="0.15">
      <c r="A4" s="200" t="s">
        <v>1</v>
      </c>
      <c r="B4" s="201"/>
      <c r="C4" s="199" t="s">
        <v>67</v>
      </c>
      <c r="D4" s="199"/>
      <c r="E4" s="199" t="s">
        <v>68</v>
      </c>
      <c r="F4" s="199"/>
      <c r="G4" s="199" t="s">
        <v>63</v>
      </c>
      <c r="H4" s="199"/>
    </row>
    <row r="5" spans="1:10" s="5" customFormat="1" ht="17.25" x14ac:dyDescent="0.15">
      <c r="A5" s="202"/>
      <c r="B5" s="203"/>
      <c r="C5" s="80" t="s">
        <v>5</v>
      </c>
      <c r="D5" s="80" t="s">
        <v>76</v>
      </c>
      <c r="E5" s="80" t="s">
        <v>5</v>
      </c>
      <c r="F5" s="80" t="s">
        <v>76</v>
      </c>
      <c r="G5" s="80" t="s">
        <v>5</v>
      </c>
      <c r="H5" s="80" t="s">
        <v>76</v>
      </c>
    </row>
    <row r="6" spans="1:10" ht="11.1" customHeight="1" x14ac:dyDescent="0.15">
      <c r="A6" s="97">
        <v>1</v>
      </c>
      <c r="B6" s="83" t="s">
        <v>70</v>
      </c>
      <c r="C6" s="86">
        <v>9.6180891857452176E-3</v>
      </c>
      <c r="D6" s="85">
        <v>137530.59999999998</v>
      </c>
      <c r="E6" s="84">
        <v>9.6180891857452176E-3</v>
      </c>
      <c r="F6" s="85">
        <v>573495.34</v>
      </c>
      <c r="G6" s="86">
        <v>8.8459208925906526E-3</v>
      </c>
      <c r="H6" s="85">
        <f>+G6*$H$66</f>
        <v>1203680.3908967061</v>
      </c>
      <c r="J6" s="6"/>
    </row>
    <row r="7" spans="1:10" ht="11.1" customHeight="1" x14ac:dyDescent="0.15">
      <c r="A7" s="97">
        <v>2</v>
      </c>
      <c r="B7" s="83" t="s">
        <v>6</v>
      </c>
      <c r="C7" s="86">
        <v>8.2236984789990641E-3</v>
      </c>
      <c r="D7" s="85">
        <v>88634.58</v>
      </c>
      <c r="E7" s="84">
        <v>8.2236984789990641E-3</v>
      </c>
      <c r="F7" s="85">
        <v>440050.92</v>
      </c>
      <c r="G7" s="86">
        <v>1.202069820526144E-2</v>
      </c>
      <c r="H7" s="85">
        <f t="shared" ref="H7:H63" si="0">+G7*$H$66</f>
        <v>1635678.0588756711</v>
      </c>
      <c r="J7" s="6"/>
    </row>
    <row r="8" spans="1:10" ht="11.1" customHeight="1" x14ac:dyDescent="0.15">
      <c r="A8" s="97">
        <v>3</v>
      </c>
      <c r="B8" s="83" t="s">
        <v>7</v>
      </c>
      <c r="C8" s="86">
        <v>1.9241940030047255E-2</v>
      </c>
      <c r="D8" s="85">
        <v>349087.33999999997</v>
      </c>
      <c r="E8" s="84">
        <v>1.9241940030047255E-2</v>
      </c>
      <c r="F8" s="85">
        <v>1275780.98</v>
      </c>
      <c r="G8" s="86">
        <v>1.3618706171572022E-2</v>
      </c>
      <c r="H8" s="85">
        <f t="shared" si="0"/>
        <v>1853121.8815031026</v>
      </c>
      <c r="J8" s="6"/>
    </row>
    <row r="9" spans="1:10" ht="11.1" customHeight="1" x14ac:dyDescent="0.15">
      <c r="A9" s="97">
        <v>4</v>
      </c>
      <c r="B9" s="83" t="s">
        <v>8</v>
      </c>
      <c r="C9" s="86">
        <v>7.6143118452024327E-3</v>
      </c>
      <c r="D9" s="85">
        <v>72795.89</v>
      </c>
      <c r="E9" s="84">
        <v>7.6143118452024327E-3</v>
      </c>
      <c r="F9" s="85">
        <v>391338.48</v>
      </c>
      <c r="G9" s="86">
        <v>2.0568988835068257E-2</v>
      </c>
      <c r="H9" s="85">
        <f t="shared" si="0"/>
        <v>2798859.3637642255</v>
      </c>
      <c r="J9" s="6"/>
    </row>
    <row r="10" spans="1:10" ht="11.1" customHeight="1" x14ac:dyDescent="0.15">
      <c r="A10" s="97">
        <v>5</v>
      </c>
      <c r="B10" s="83" t="s">
        <v>9</v>
      </c>
      <c r="C10" s="86">
        <v>1.4633347354628082E-2</v>
      </c>
      <c r="D10" s="85">
        <v>231709.3</v>
      </c>
      <c r="E10" s="84">
        <v>1.4633347354628082E-2</v>
      </c>
      <c r="F10" s="85">
        <v>911562.06</v>
      </c>
      <c r="G10" s="86">
        <v>1.048546965683218E-2</v>
      </c>
      <c r="H10" s="85">
        <f t="shared" si="0"/>
        <v>1426776.7447301946</v>
      </c>
      <c r="J10" s="6"/>
    </row>
    <row r="11" spans="1:10" ht="11.1" customHeight="1" x14ac:dyDescent="0.15">
      <c r="A11" s="97">
        <v>6</v>
      </c>
      <c r="B11" s="83" t="s">
        <v>10</v>
      </c>
      <c r="C11" s="86">
        <v>1.006165834181307E-2</v>
      </c>
      <c r="D11" s="85">
        <v>137729.78</v>
      </c>
      <c r="E11" s="84">
        <v>1.006165834181307E-2</v>
      </c>
      <c r="F11" s="85">
        <v>589272.22</v>
      </c>
      <c r="G11" s="86">
        <v>8.8314546900136286E-3</v>
      </c>
      <c r="H11" s="85">
        <f t="shared" si="0"/>
        <v>1201711.948652633</v>
      </c>
      <c r="J11" s="6"/>
    </row>
    <row r="12" spans="1:10" ht="11.1" customHeight="1" x14ac:dyDescent="0.15">
      <c r="A12" s="97">
        <v>7</v>
      </c>
      <c r="B12" s="83" t="s">
        <v>11</v>
      </c>
      <c r="C12" s="86">
        <v>8.5056880899592197E-3</v>
      </c>
      <c r="D12" s="85">
        <v>95874.51999999999</v>
      </c>
      <c r="E12" s="84">
        <v>8.5056880899592197E-3</v>
      </c>
      <c r="F12" s="85">
        <v>462437.08999999997</v>
      </c>
      <c r="G12" s="86">
        <v>1.0575997379186993E-2</v>
      </c>
      <c r="H12" s="85">
        <f t="shared" si="0"/>
        <v>1439095.0149876531</v>
      </c>
      <c r="J12" s="6"/>
    </row>
    <row r="13" spans="1:10" ht="11.1" customHeight="1" x14ac:dyDescent="0.15">
      <c r="A13" s="97">
        <v>8</v>
      </c>
      <c r="B13" s="83" t="s">
        <v>12</v>
      </c>
      <c r="C13" s="86">
        <v>1.0070951516896694E-2</v>
      </c>
      <c r="D13" s="85">
        <v>142336.13999999998</v>
      </c>
      <c r="E13" s="84">
        <v>1.0070951516896694E-2</v>
      </c>
      <c r="F13" s="85">
        <v>597597.13</v>
      </c>
      <c r="G13" s="86">
        <v>8.8800136096677303E-3</v>
      </c>
      <c r="H13" s="85">
        <f t="shared" si="0"/>
        <v>1208319.4483240047</v>
      </c>
      <c r="J13" s="6"/>
    </row>
    <row r="14" spans="1:10" ht="11.1" customHeight="1" x14ac:dyDescent="0.15">
      <c r="A14" s="97">
        <v>9</v>
      </c>
      <c r="B14" s="83" t="s">
        <v>13</v>
      </c>
      <c r="C14" s="86">
        <v>1.0778849885907625E-2</v>
      </c>
      <c r="D14" s="85">
        <v>156035.35999999999</v>
      </c>
      <c r="E14" s="84">
        <v>1.0778849885907625E-2</v>
      </c>
      <c r="F14" s="85">
        <v>646020.15</v>
      </c>
      <c r="G14" s="86">
        <v>9.0335128837447203E-3</v>
      </c>
      <c r="H14" s="85">
        <f t="shared" si="0"/>
        <v>1229206.3710612529</v>
      </c>
      <c r="J14" s="6"/>
    </row>
    <row r="15" spans="1:10" ht="11.1" customHeight="1" x14ac:dyDescent="0.15">
      <c r="A15" s="97">
        <v>10</v>
      </c>
      <c r="B15" s="83" t="s">
        <v>14</v>
      </c>
      <c r="C15" s="86">
        <v>7.6771087627634065E-3</v>
      </c>
      <c r="D15" s="85">
        <v>75231.19</v>
      </c>
      <c r="E15" s="84">
        <v>7.6771087627634065E-3</v>
      </c>
      <c r="F15" s="85">
        <v>397753.35</v>
      </c>
      <c r="G15" s="86">
        <v>1.6806813310945991E-2</v>
      </c>
      <c r="H15" s="85">
        <f t="shared" si="0"/>
        <v>2286933.3630139194</v>
      </c>
      <c r="J15" s="6"/>
    </row>
    <row r="16" spans="1:10" ht="11.1" customHeight="1" x14ac:dyDescent="0.15">
      <c r="A16" s="97">
        <v>11</v>
      </c>
      <c r="B16" s="83" t="s">
        <v>15</v>
      </c>
      <c r="C16" s="86">
        <v>1.3240574654235025E-2</v>
      </c>
      <c r="D16" s="85">
        <v>206726.55</v>
      </c>
      <c r="E16" s="84">
        <v>1.3240574654235025E-2</v>
      </c>
      <c r="F16" s="85">
        <v>819713.23999999987</v>
      </c>
      <c r="G16" s="86">
        <v>1.0110895741291452E-2</v>
      </c>
      <c r="H16" s="85">
        <f t="shared" si="0"/>
        <v>1375807.7972851163</v>
      </c>
      <c r="J16" s="6"/>
    </row>
    <row r="17" spans="1:10" ht="11.1" customHeight="1" x14ac:dyDescent="0.15">
      <c r="A17" s="97">
        <v>12</v>
      </c>
      <c r="B17" s="83" t="s">
        <v>16</v>
      </c>
      <c r="C17" s="86">
        <v>1.6294914343423627E-2</v>
      </c>
      <c r="D17" s="85">
        <v>290720.61999999994</v>
      </c>
      <c r="E17" s="84">
        <v>1.6294914343423627E-2</v>
      </c>
      <c r="F17" s="85">
        <v>1071872.1500000001</v>
      </c>
      <c r="G17" s="86">
        <v>1.3564497430951953E-2</v>
      </c>
      <c r="H17" s="85">
        <f t="shared" si="0"/>
        <v>1845745.6005153044</v>
      </c>
      <c r="J17" s="6"/>
    </row>
    <row r="18" spans="1:10" ht="11.1" customHeight="1" x14ac:dyDescent="0.15">
      <c r="A18" s="97">
        <v>13</v>
      </c>
      <c r="B18" s="83" t="s">
        <v>17</v>
      </c>
      <c r="C18" s="86">
        <v>4.8155466472428708E-2</v>
      </c>
      <c r="D18" s="85">
        <v>995516.15000000014</v>
      </c>
      <c r="E18" s="84">
        <v>4.8155466472428708E-2</v>
      </c>
      <c r="F18" s="85">
        <v>3404523.4699999997</v>
      </c>
      <c r="G18" s="86">
        <v>4.4927054694117799E-2</v>
      </c>
      <c r="H18" s="85">
        <f t="shared" si="0"/>
        <v>6113305.2638249351</v>
      </c>
      <c r="J18" s="6"/>
    </row>
    <row r="19" spans="1:10" ht="11.1" customHeight="1" x14ac:dyDescent="0.15">
      <c r="A19" s="97">
        <v>14</v>
      </c>
      <c r="B19" s="83" t="s">
        <v>18</v>
      </c>
      <c r="C19" s="86">
        <v>1.0245475288516928E-2</v>
      </c>
      <c r="D19" s="85">
        <v>132708.69</v>
      </c>
      <c r="E19" s="84">
        <v>1.0245475288516928E-2</v>
      </c>
      <c r="F19" s="85">
        <v>586944.72</v>
      </c>
      <c r="G19" s="86">
        <v>8.9000321694938673E-3</v>
      </c>
      <c r="H19" s="85">
        <f t="shared" si="0"/>
        <v>1211043.4098209806</v>
      </c>
      <c r="J19" s="6"/>
    </row>
    <row r="20" spans="1:10" ht="11.1" customHeight="1" x14ac:dyDescent="0.15">
      <c r="A20" s="97">
        <v>15</v>
      </c>
      <c r="B20" s="83" t="s">
        <v>19</v>
      </c>
      <c r="C20" s="86">
        <v>1.0794680317560035E-2</v>
      </c>
      <c r="D20" s="85">
        <v>155438.76</v>
      </c>
      <c r="E20" s="84">
        <v>1.0794680317560035E-2</v>
      </c>
      <c r="F20" s="85">
        <v>645534.49000000011</v>
      </c>
      <c r="G20" s="86">
        <v>9.0113515139932238E-3</v>
      </c>
      <c r="H20" s="85">
        <f t="shared" si="0"/>
        <v>1226190.8335576754</v>
      </c>
      <c r="J20" s="6"/>
    </row>
    <row r="21" spans="1:10" ht="11.1" customHeight="1" x14ac:dyDescent="0.15">
      <c r="A21" s="97">
        <v>16</v>
      </c>
      <c r="B21" s="83" t="s">
        <v>20</v>
      </c>
      <c r="C21" s="86">
        <v>1.5217822162765201E-2</v>
      </c>
      <c r="D21" s="85">
        <v>259882.3</v>
      </c>
      <c r="E21" s="84">
        <v>1.5217822162765201E-2</v>
      </c>
      <c r="F21" s="85">
        <v>980833.58000000019</v>
      </c>
      <c r="G21" s="86">
        <v>1.2064684151603751E-2</v>
      </c>
      <c r="H21" s="85">
        <f t="shared" si="0"/>
        <v>1641663.3058307532</v>
      </c>
      <c r="J21" s="6"/>
    </row>
    <row r="22" spans="1:10" ht="11.1" customHeight="1" x14ac:dyDescent="0.15">
      <c r="A22" s="97">
        <v>17</v>
      </c>
      <c r="B22" s="83" t="s">
        <v>21</v>
      </c>
      <c r="C22" s="86">
        <v>1.2591016730991996E-2</v>
      </c>
      <c r="D22" s="85">
        <v>186124.96</v>
      </c>
      <c r="E22" s="84">
        <v>1.2591016730991996E-2</v>
      </c>
      <c r="F22" s="85">
        <v>761329.78</v>
      </c>
      <c r="G22" s="86">
        <v>9.357308200381758E-3</v>
      </c>
      <c r="H22" s="85">
        <f t="shared" si="0"/>
        <v>1273265.783080938</v>
      </c>
      <c r="J22" s="6"/>
    </row>
    <row r="23" spans="1:10" ht="11.1" customHeight="1" x14ac:dyDescent="0.15">
      <c r="A23" s="97">
        <v>18</v>
      </c>
      <c r="B23" s="83" t="s">
        <v>22</v>
      </c>
      <c r="C23" s="86">
        <v>1.0177493806105992E-2</v>
      </c>
      <c r="D23" s="85">
        <v>131210.46999999997</v>
      </c>
      <c r="E23" s="84">
        <v>1.0177493806105992E-2</v>
      </c>
      <c r="F23" s="85">
        <v>581977.26</v>
      </c>
      <c r="G23" s="86">
        <v>8.9258126862433017E-3</v>
      </c>
      <c r="H23" s="85">
        <f t="shared" si="0"/>
        <v>1214551.4111760992</v>
      </c>
      <c r="J23" s="6"/>
    </row>
    <row r="24" spans="1:10" ht="11.1" customHeight="1" x14ac:dyDescent="0.15">
      <c r="A24" s="97">
        <v>19</v>
      </c>
      <c r="B24" s="83" t="s">
        <v>23</v>
      </c>
      <c r="C24" s="86">
        <v>7.7480106515842046E-3</v>
      </c>
      <c r="D24" s="85">
        <v>77459.39</v>
      </c>
      <c r="E24" s="84">
        <v>7.7480106515842046E-3</v>
      </c>
      <c r="F24" s="85">
        <v>404090.45000000007</v>
      </c>
      <c r="G24" s="86">
        <v>1.5757241916927338E-2</v>
      </c>
      <c r="H24" s="85">
        <f t="shared" si="0"/>
        <v>2144116.2927318923</v>
      </c>
      <c r="J24" s="6"/>
    </row>
    <row r="25" spans="1:10" ht="11.1" customHeight="1" x14ac:dyDescent="0.15">
      <c r="A25" s="97">
        <v>20</v>
      </c>
      <c r="B25" s="83" t="s">
        <v>24</v>
      </c>
      <c r="C25" s="86">
        <v>2.7989457932293696E-2</v>
      </c>
      <c r="D25" s="85">
        <v>564232.09</v>
      </c>
      <c r="E25" s="84">
        <v>2.7989457932293696E-2</v>
      </c>
      <c r="F25" s="85">
        <v>1953813.39</v>
      </c>
      <c r="G25" s="86">
        <v>2.6116865762806498E-2</v>
      </c>
      <c r="H25" s="85">
        <f t="shared" si="0"/>
        <v>3553768.9712670655</v>
      </c>
      <c r="J25" s="6"/>
    </row>
    <row r="26" spans="1:10" ht="11.1" customHeight="1" x14ac:dyDescent="0.15">
      <c r="A26" s="97">
        <v>21</v>
      </c>
      <c r="B26" s="83" t="s">
        <v>25</v>
      </c>
      <c r="C26" s="86">
        <v>2.1697257903435904E-2</v>
      </c>
      <c r="D26" s="85">
        <v>365422.68999999994</v>
      </c>
      <c r="E26" s="84">
        <v>2.1697257903435904E-2</v>
      </c>
      <c r="F26" s="85">
        <v>1389572.13</v>
      </c>
      <c r="G26" s="86">
        <v>1.5845415949124503E-2</v>
      </c>
      <c r="H26" s="85">
        <f t="shared" si="0"/>
        <v>2156114.2921296619</v>
      </c>
      <c r="J26" s="6"/>
    </row>
    <row r="27" spans="1:10" ht="11.1" customHeight="1" x14ac:dyDescent="0.15">
      <c r="A27" s="97">
        <v>22</v>
      </c>
      <c r="B27" s="83" t="s">
        <v>26</v>
      </c>
      <c r="C27" s="86">
        <v>1.0318605409760526E-2</v>
      </c>
      <c r="D27" s="85">
        <v>141749.57999999999</v>
      </c>
      <c r="E27" s="84">
        <v>1.0318605409760526E-2</v>
      </c>
      <c r="F27" s="85">
        <v>605193.6</v>
      </c>
      <c r="G27" s="86">
        <v>8.8478153084511433E-3</v>
      </c>
      <c r="H27" s="85">
        <f t="shared" si="0"/>
        <v>1203938.1674754438</v>
      </c>
      <c r="J27" s="6"/>
    </row>
    <row r="28" spans="1:10" ht="11.1" customHeight="1" x14ac:dyDescent="0.15">
      <c r="A28" s="97">
        <v>23</v>
      </c>
      <c r="B28" s="83" t="s">
        <v>27</v>
      </c>
      <c r="C28" s="86">
        <v>9.0681591697175084E-3</v>
      </c>
      <c r="D28" s="85">
        <v>121847.15000000002</v>
      </c>
      <c r="E28" s="84">
        <v>9.0681591697175084E-3</v>
      </c>
      <c r="F28" s="85">
        <v>527121.02</v>
      </c>
      <c r="G28" s="86">
        <v>8.9286756396286006E-3</v>
      </c>
      <c r="H28" s="85">
        <f t="shared" si="0"/>
        <v>1214940.978400561</v>
      </c>
      <c r="J28" s="6"/>
    </row>
    <row r="29" spans="1:10" ht="11.1" customHeight="1" x14ac:dyDescent="0.15">
      <c r="A29" s="97">
        <v>24</v>
      </c>
      <c r="B29" s="83" t="s">
        <v>28</v>
      </c>
      <c r="C29" s="86">
        <v>2.8932896326812254E-2</v>
      </c>
      <c r="D29" s="85">
        <v>568508.87999999989</v>
      </c>
      <c r="E29" s="84">
        <v>2.8932896326812254E-2</v>
      </c>
      <c r="F29" s="85">
        <v>1994062.79</v>
      </c>
      <c r="G29" s="86">
        <v>2.5094654136196E-2</v>
      </c>
      <c r="H29" s="85">
        <f t="shared" si="0"/>
        <v>3414674.7938221507</v>
      </c>
      <c r="J29" s="6"/>
    </row>
    <row r="30" spans="1:10" ht="11.1" customHeight="1" x14ac:dyDescent="0.15">
      <c r="A30" s="97">
        <v>25</v>
      </c>
      <c r="B30" s="83" t="s">
        <v>29</v>
      </c>
      <c r="C30" s="86">
        <v>1.3052824562926562E-2</v>
      </c>
      <c r="D30" s="85">
        <v>204153.18000000005</v>
      </c>
      <c r="E30" s="84">
        <v>1.3052824562926562E-2</v>
      </c>
      <c r="F30" s="85">
        <v>808711.68000000005</v>
      </c>
      <c r="G30" s="86">
        <v>1.0240550949445447E-2</v>
      </c>
      <c r="H30" s="85">
        <f t="shared" si="0"/>
        <v>1393450.2150195225</v>
      </c>
      <c r="J30" s="6"/>
    </row>
    <row r="31" spans="1:10" ht="11.1" customHeight="1" x14ac:dyDescent="0.15">
      <c r="A31" s="97">
        <v>26</v>
      </c>
      <c r="B31" s="83" t="s">
        <v>30</v>
      </c>
      <c r="C31" s="86">
        <v>9.4951370085509679E-3</v>
      </c>
      <c r="D31" s="85">
        <v>105949.94</v>
      </c>
      <c r="E31" s="84">
        <v>9.4951370085509679E-3</v>
      </c>
      <c r="F31" s="85">
        <v>514359.82000000007</v>
      </c>
      <c r="G31" s="86">
        <v>1.0699319270047273E-2</v>
      </c>
      <c r="H31" s="85">
        <f t="shared" si="0"/>
        <v>1455875.6468290656</v>
      </c>
      <c r="J31" s="6"/>
    </row>
    <row r="32" spans="1:10" ht="11.1" customHeight="1" x14ac:dyDescent="0.15">
      <c r="A32" s="97">
        <v>27</v>
      </c>
      <c r="B32" s="83" t="s">
        <v>31</v>
      </c>
      <c r="C32" s="86">
        <v>8.3039825758455151E-3</v>
      </c>
      <c r="D32" s="85">
        <v>96492.37</v>
      </c>
      <c r="E32" s="84">
        <v>8.3039825758455151E-3</v>
      </c>
      <c r="F32" s="85">
        <v>456493.44999999995</v>
      </c>
      <c r="G32" s="86">
        <v>1.0223192086758929E-2</v>
      </c>
      <c r="H32" s="85">
        <f t="shared" si="0"/>
        <v>1391088.1633035126</v>
      </c>
      <c r="J32" s="6"/>
    </row>
    <row r="33" spans="1:10" ht="11.1" customHeight="1" x14ac:dyDescent="0.15">
      <c r="A33" s="97">
        <v>28</v>
      </c>
      <c r="B33" s="83" t="s">
        <v>32</v>
      </c>
      <c r="C33" s="86">
        <v>0.20795082419647581</v>
      </c>
      <c r="D33" s="85">
        <v>4728191.4200000009</v>
      </c>
      <c r="E33" s="84">
        <v>0.20795082419647581</v>
      </c>
      <c r="F33" s="85">
        <v>15447442.370000001</v>
      </c>
      <c r="G33" s="86">
        <v>0.22626541566822467</v>
      </c>
      <c r="H33" s="85">
        <f t="shared" si="0"/>
        <v>30788342.704495117</v>
      </c>
      <c r="J33" s="6"/>
    </row>
    <row r="34" spans="1:10" ht="11.1" customHeight="1" x14ac:dyDescent="0.15">
      <c r="A34" s="97">
        <v>29</v>
      </c>
      <c r="B34" s="83" t="s">
        <v>33</v>
      </c>
      <c r="C34" s="86">
        <v>1.0999046069044088E-2</v>
      </c>
      <c r="D34" s="85">
        <v>150501.21000000002</v>
      </c>
      <c r="E34" s="84">
        <v>1.0999046069044088E-2</v>
      </c>
      <c r="F34" s="85">
        <v>644067.03</v>
      </c>
      <c r="G34" s="86">
        <v>8.8338444434864424E-3</v>
      </c>
      <c r="H34" s="85">
        <f t="shared" si="0"/>
        <v>1202037.1267125807</v>
      </c>
      <c r="J34" s="6"/>
    </row>
    <row r="35" spans="1:10" ht="11.1" customHeight="1" x14ac:dyDescent="0.15">
      <c r="A35" s="97">
        <v>30</v>
      </c>
      <c r="B35" s="83" t="s">
        <v>34</v>
      </c>
      <c r="C35" s="86">
        <v>7.9593353962165471E-3</v>
      </c>
      <c r="D35" s="85">
        <v>76864.61</v>
      </c>
      <c r="E35" s="84">
        <v>7.9593353962165471E-3</v>
      </c>
      <c r="F35" s="85">
        <v>410408.81</v>
      </c>
      <c r="G35" s="86">
        <v>1.7621624516963325E-2</v>
      </c>
      <c r="H35" s="85">
        <f t="shared" si="0"/>
        <v>2397806.1916176048</v>
      </c>
      <c r="J35" s="6"/>
    </row>
    <row r="36" spans="1:10" ht="11.1" customHeight="1" x14ac:dyDescent="0.15">
      <c r="A36" s="97">
        <v>31</v>
      </c>
      <c r="B36" s="83" t="s">
        <v>35</v>
      </c>
      <c r="C36" s="86">
        <v>9.3865329459058185E-3</v>
      </c>
      <c r="D36" s="85">
        <v>124778.85</v>
      </c>
      <c r="E36" s="84">
        <v>9.3865329459058185E-3</v>
      </c>
      <c r="F36" s="85">
        <v>543289.1399999999</v>
      </c>
      <c r="G36" s="86">
        <v>8.9626630307991992E-3</v>
      </c>
      <c r="H36" s="85">
        <f t="shared" si="0"/>
        <v>1219565.7039420307</v>
      </c>
      <c r="J36" s="6"/>
    </row>
    <row r="37" spans="1:10" ht="11.1" customHeight="1" x14ac:dyDescent="0.15">
      <c r="A37" s="97">
        <v>32</v>
      </c>
      <c r="B37" s="83" t="s">
        <v>36</v>
      </c>
      <c r="C37" s="86">
        <v>9.7714757384458582E-3</v>
      </c>
      <c r="D37" s="85">
        <v>119220.18999999997</v>
      </c>
      <c r="E37" s="84">
        <v>9.7714757384458582E-3</v>
      </c>
      <c r="F37" s="85">
        <v>547024.6</v>
      </c>
      <c r="G37" s="86">
        <v>9.4748052200350884E-3</v>
      </c>
      <c r="H37" s="85">
        <f t="shared" si="0"/>
        <v>1289253.814204298</v>
      </c>
      <c r="J37" s="6"/>
    </row>
    <row r="38" spans="1:10" ht="11.1" customHeight="1" x14ac:dyDescent="0.15">
      <c r="A38" s="97">
        <v>33</v>
      </c>
      <c r="B38" s="83" t="s">
        <v>37</v>
      </c>
      <c r="C38" s="86">
        <v>1.4829617833196296E-2</v>
      </c>
      <c r="D38" s="85">
        <v>249972.69999999998</v>
      </c>
      <c r="E38" s="84">
        <v>1.4829617833196296E-2</v>
      </c>
      <c r="F38" s="85">
        <v>950114.96000000008</v>
      </c>
      <c r="G38" s="86">
        <v>1.1861016525195821E-2</v>
      </c>
      <c r="H38" s="85">
        <f t="shared" si="0"/>
        <v>1613949.8850185638</v>
      </c>
      <c r="J38" s="6"/>
    </row>
    <row r="39" spans="1:10" ht="11.1" customHeight="1" x14ac:dyDescent="0.15">
      <c r="A39" s="97">
        <v>34</v>
      </c>
      <c r="B39" s="83" t="s">
        <v>38</v>
      </c>
      <c r="C39" s="86">
        <v>8.4941444174675054E-3</v>
      </c>
      <c r="D39" s="85">
        <v>100426.44999999998</v>
      </c>
      <c r="E39" s="84">
        <v>8.4941444174675054E-3</v>
      </c>
      <c r="F39" s="85">
        <v>469942.66999999993</v>
      </c>
      <c r="G39" s="86">
        <v>9.9581650155557005E-3</v>
      </c>
      <c r="H39" s="85">
        <f t="shared" si="0"/>
        <v>1355025.4523051232</v>
      </c>
      <c r="J39" s="6"/>
    </row>
    <row r="40" spans="1:10" ht="11.1" customHeight="1" x14ac:dyDescent="0.15">
      <c r="A40" s="97">
        <v>35</v>
      </c>
      <c r="B40" s="83" t="s">
        <v>39</v>
      </c>
      <c r="C40" s="86">
        <v>7.8038862081481808E-2</v>
      </c>
      <c r="D40" s="85">
        <v>1737318.26</v>
      </c>
      <c r="E40" s="84">
        <v>7.8038862081481808E-2</v>
      </c>
      <c r="F40" s="85">
        <v>5732677.2700000005</v>
      </c>
      <c r="G40" s="86">
        <v>8.2599900626552272E-2</v>
      </c>
      <c r="H40" s="85">
        <f t="shared" si="0"/>
        <v>11239517.273715956</v>
      </c>
      <c r="J40" s="6"/>
    </row>
    <row r="41" spans="1:10" ht="11.1" customHeight="1" x14ac:dyDescent="0.15">
      <c r="A41" s="97">
        <v>36</v>
      </c>
      <c r="B41" s="83" t="s">
        <v>40</v>
      </c>
      <c r="C41" s="86">
        <v>1.2867319700535437E-2</v>
      </c>
      <c r="D41" s="85">
        <v>204297.1</v>
      </c>
      <c r="E41" s="84">
        <v>1.2867319700535437E-2</v>
      </c>
      <c r="F41" s="85">
        <v>802508.35</v>
      </c>
      <c r="G41" s="86">
        <v>9.9299781270816619E-3</v>
      </c>
      <c r="H41" s="85">
        <f t="shared" si="0"/>
        <v>1351190.0116146</v>
      </c>
      <c r="J41" s="6"/>
    </row>
    <row r="42" spans="1:10" ht="11.1" customHeight="1" x14ac:dyDescent="0.15">
      <c r="A42" s="97">
        <v>37</v>
      </c>
      <c r="B42" s="83" t="s">
        <v>41</v>
      </c>
      <c r="C42" s="86">
        <v>3.1499881826199533E-2</v>
      </c>
      <c r="D42" s="85">
        <v>597129.03</v>
      </c>
      <c r="E42" s="84">
        <v>3.1499881826199533E-2</v>
      </c>
      <c r="F42" s="85">
        <v>2133078.4500000002</v>
      </c>
      <c r="G42" s="86">
        <v>2.4398405803000532E-2</v>
      </c>
      <c r="H42" s="85">
        <f t="shared" si="0"/>
        <v>3319935.0289024962</v>
      </c>
      <c r="J42" s="6"/>
    </row>
    <row r="43" spans="1:10" ht="11.1" customHeight="1" x14ac:dyDescent="0.15">
      <c r="A43" s="97">
        <v>38</v>
      </c>
      <c r="B43" s="83" t="s">
        <v>42</v>
      </c>
      <c r="C43" s="86">
        <v>9.788238343138694E-3</v>
      </c>
      <c r="D43" s="85">
        <v>126042.91000000002</v>
      </c>
      <c r="E43" s="84">
        <v>9.788238343138694E-3</v>
      </c>
      <c r="F43" s="85">
        <v>559459.44999999995</v>
      </c>
      <c r="G43" s="86">
        <v>9.0332794928328075E-3</v>
      </c>
      <c r="H43" s="85">
        <f t="shared" si="0"/>
        <v>1229174.6131394387</v>
      </c>
      <c r="J43" s="6"/>
    </row>
    <row r="44" spans="1:10" ht="11.1" customHeight="1" x14ac:dyDescent="0.15">
      <c r="A44" s="97">
        <v>39</v>
      </c>
      <c r="B44" s="83" t="s">
        <v>71</v>
      </c>
      <c r="C44" s="86">
        <v>9.0232904826965301E-3</v>
      </c>
      <c r="D44" s="85">
        <v>119978.27000000002</v>
      </c>
      <c r="E44" s="84">
        <v>9.0232904826965301E-3</v>
      </c>
      <c r="F44" s="85">
        <v>522313.71</v>
      </c>
      <c r="G44" s="86">
        <v>9.1483254818936731E-3</v>
      </c>
      <c r="H44" s="85">
        <f t="shared" si="0"/>
        <v>1244829.1281147953</v>
      </c>
      <c r="J44" s="6"/>
    </row>
    <row r="45" spans="1:10" ht="11.1" customHeight="1" x14ac:dyDescent="0.15">
      <c r="A45" s="97">
        <v>40</v>
      </c>
      <c r="B45" s="83" t="s">
        <v>43</v>
      </c>
      <c r="C45" s="86">
        <v>1.4616933374306931E-2</v>
      </c>
      <c r="D45" s="85">
        <v>246283.19999999998</v>
      </c>
      <c r="E45" s="84">
        <v>1.4616933374306931E-2</v>
      </c>
      <c r="F45" s="85">
        <v>936307.16000000015</v>
      </c>
      <c r="G45" s="86">
        <v>1.1293907005510501E-2</v>
      </c>
      <c r="H45" s="85">
        <f t="shared" si="0"/>
        <v>1536782.2710838937</v>
      </c>
      <c r="J45" s="6"/>
    </row>
    <row r="46" spans="1:10" ht="11.1" customHeight="1" x14ac:dyDescent="0.15">
      <c r="A46" s="97">
        <v>41</v>
      </c>
      <c r="B46" s="83" t="s">
        <v>44</v>
      </c>
      <c r="C46" s="86">
        <v>1.160796011182849E-2</v>
      </c>
      <c r="D46" s="85">
        <v>163399.51</v>
      </c>
      <c r="E46" s="84">
        <v>1.160796011182849E-2</v>
      </c>
      <c r="F46" s="85">
        <v>687655.27</v>
      </c>
      <c r="G46" s="86">
        <v>8.9043925902605511E-3</v>
      </c>
      <c r="H46" s="85">
        <f t="shared" si="0"/>
        <v>1211636.7401295654</v>
      </c>
      <c r="J46" s="6"/>
    </row>
    <row r="47" spans="1:10" ht="11.1" customHeight="1" x14ac:dyDescent="0.15">
      <c r="A47" s="97">
        <v>42</v>
      </c>
      <c r="B47" s="83" t="s">
        <v>45</v>
      </c>
      <c r="C47" s="86">
        <v>9.7317857491121956E-3</v>
      </c>
      <c r="D47" s="85">
        <v>145277.54</v>
      </c>
      <c r="E47" s="84">
        <v>9.7317857491121956E-3</v>
      </c>
      <c r="F47" s="85">
        <v>590907.75</v>
      </c>
      <c r="G47" s="86">
        <v>8.8300910496798835E-3</v>
      </c>
      <c r="H47" s="85">
        <f t="shared" si="0"/>
        <v>1201526.3956559587</v>
      </c>
      <c r="J47" s="6"/>
    </row>
    <row r="48" spans="1:10" ht="11.1" customHeight="1" x14ac:dyDescent="0.15">
      <c r="A48" s="97">
        <v>43</v>
      </c>
      <c r="B48" s="83" t="s">
        <v>46</v>
      </c>
      <c r="C48" s="86">
        <v>8.955068606417602E-3</v>
      </c>
      <c r="D48" s="85">
        <v>116901.66999999998</v>
      </c>
      <c r="E48" s="84">
        <v>8.955068606417602E-3</v>
      </c>
      <c r="F48" s="85">
        <v>514596.08999999997</v>
      </c>
      <c r="G48" s="86">
        <v>9.1764359836763922E-3</v>
      </c>
      <c r="H48" s="85">
        <f t="shared" si="0"/>
        <v>1248654.1747306278</v>
      </c>
      <c r="J48" s="6"/>
    </row>
    <row r="49" spans="1:10" ht="11.1" customHeight="1" x14ac:dyDescent="0.15">
      <c r="A49" s="97">
        <v>44</v>
      </c>
      <c r="B49" s="83" t="s">
        <v>47</v>
      </c>
      <c r="C49" s="86">
        <v>8.7084468801946549E-3</v>
      </c>
      <c r="D49" s="85">
        <v>92030.25</v>
      </c>
      <c r="E49" s="84">
        <v>8.7084468801946549E-3</v>
      </c>
      <c r="F49" s="85">
        <v>462812.85</v>
      </c>
      <c r="G49" s="86">
        <v>1.1836335425123769E-2</v>
      </c>
      <c r="H49" s="85">
        <f t="shared" si="0"/>
        <v>1610591.4832712263</v>
      </c>
      <c r="J49" s="6"/>
    </row>
    <row r="50" spans="1:10" ht="11.1" customHeight="1" x14ac:dyDescent="0.15">
      <c r="A50" s="97">
        <v>45</v>
      </c>
      <c r="B50" s="83" t="s">
        <v>48</v>
      </c>
      <c r="C50" s="86">
        <v>8.005421114410452E-3</v>
      </c>
      <c r="D50" s="85">
        <v>85501.87</v>
      </c>
      <c r="E50" s="84">
        <v>8.005421114410452E-3</v>
      </c>
      <c r="F50" s="85">
        <v>427015.64000000007</v>
      </c>
      <c r="G50" s="86">
        <v>1.2268563898891489E-2</v>
      </c>
      <c r="H50" s="85">
        <f t="shared" si="0"/>
        <v>1669405.5903131724</v>
      </c>
      <c r="J50" s="6"/>
    </row>
    <row r="51" spans="1:10" ht="11.1" customHeight="1" x14ac:dyDescent="0.15">
      <c r="A51" s="97">
        <v>46</v>
      </c>
      <c r="B51" s="83" t="s">
        <v>49</v>
      </c>
      <c r="C51" s="86">
        <v>9.5109794338548818E-3</v>
      </c>
      <c r="D51" s="85">
        <v>119395.77</v>
      </c>
      <c r="E51" s="84">
        <v>9.5109794338548818E-3</v>
      </c>
      <c r="F51" s="85">
        <v>538267.52</v>
      </c>
      <c r="G51" s="86">
        <v>9.05533232534852E-3</v>
      </c>
      <c r="H51" s="85">
        <f t="shared" si="0"/>
        <v>1232175.381785824</v>
      </c>
      <c r="J51" s="6"/>
    </row>
    <row r="52" spans="1:10" ht="11.1" customHeight="1" x14ac:dyDescent="0.15">
      <c r="A52" s="97">
        <v>47</v>
      </c>
      <c r="B52" s="83" t="s">
        <v>50</v>
      </c>
      <c r="C52" s="86">
        <v>9.5087693516854119E-3</v>
      </c>
      <c r="D52" s="85">
        <v>130322.72</v>
      </c>
      <c r="E52" s="84">
        <v>9.5087693516854119E-3</v>
      </c>
      <c r="F52" s="85">
        <v>557171.66</v>
      </c>
      <c r="G52" s="86">
        <v>8.8319355720219723E-3</v>
      </c>
      <c r="H52" s="85">
        <f t="shared" si="0"/>
        <v>1201777.3831337693</v>
      </c>
      <c r="J52" s="6"/>
    </row>
    <row r="53" spans="1:10" ht="11.1" customHeight="1" x14ac:dyDescent="0.15">
      <c r="A53" s="97">
        <v>48</v>
      </c>
      <c r="B53" s="83" t="s">
        <v>51</v>
      </c>
      <c r="C53" s="86">
        <v>9.4714905242604674E-3</v>
      </c>
      <c r="D53" s="85">
        <v>133156.31</v>
      </c>
      <c r="E53" s="84">
        <v>9.4714905242604674E-3</v>
      </c>
      <c r="F53" s="85">
        <v>560796.96</v>
      </c>
      <c r="G53" s="86">
        <v>8.8300689006134137E-3</v>
      </c>
      <c r="H53" s="85">
        <f t="shared" si="0"/>
        <v>1201523.3817925849</v>
      </c>
      <c r="J53" s="6"/>
    </row>
    <row r="54" spans="1:10" ht="11.1" customHeight="1" x14ac:dyDescent="0.15">
      <c r="A54" s="97">
        <v>49</v>
      </c>
      <c r="B54" s="83" t="s">
        <v>52</v>
      </c>
      <c r="C54" s="86">
        <v>7.8102479845744673E-3</v>
      </c>
      <c r="D54" s="85">
        <v>90673.150000000009</v>
      </c>
      <c r="E54" s="84">
        <v>7.8102479845744673E-3</v>
      </c>
      <c r="F54" s="85">
        <v>429208.95999999996</v>
      </c>
      <c r="G54" s="86">
        <v>1.0768036754166668E-2</v>
      </c>
      <c r="H54" s="85">
        <f t="shared" si="0"/>
        <v>1465226.1586808676</v>
      </c>
      <c r="J54" s="6"/>
    </row>
    <row r="55" spans="1:10" ht="11.1" customHeight="1" x14ac:dyDescent="0.15">
      <c r="A55" s="97">
        <v>50</v>
      </c>
      <c r="B55" s="83" t="s">
        <v>53</v>
      </c>
      <c r="C55" s="86">
        <v>1.0171209474727215E-2</v>
      </c>
      <c r="D55" s="85">
        <v>127740.18999999999</v>
      </c>
      <c r="E55" s="84">
        <v>1.0171209474727215E-2</v>
      </c>
      <c r="F55" s="85">
        <v>575730.47</v>
      </c>
      <c r="G55" s="86">
        <v>8.9154765541767291E-3</v>
      </c>
      <c r="H55" s="85">
        <f t="shared" si="0"/>
        <v>1213144.9550662923</v>
      </c>
      <c r="J55" s="6"/>
    </row>
    <row r="56" spans="1:10" ht="11.1" customHeight="1" x14ac:dyDescent="0.15">
      <c r="A56" s="97">
        <v>51</v>
      </c>
      <c r="B56" s="83" t="s">
        <v>54</v>
      </c>
      <c r="C56" s="86">
        <v>7.5981771174824641E-3</v>
      </c>
      <c r="D56" s="85">
        <v>75389.850000000006</v>
      </c>
      <c r="E56" s="84">
        <v>7.5981771174824641E-3</v>
      </c>
      <c r="F56" s="85">
        <v>395283.07</v>
      </c>
      <c r="G56" s="86">
        <v>1.6140227264653265E-2</v>
      </c>
      <c r="H56" s="85">
        <f t="shared" si="0"/>
        <v>2196229.7989067645</v>
      </c>
      <c r="J56" s="6"/>
    </row>
    <row r="57" spans="1:10" ht="11.1" customHeight="1" x14ac:dyDescent="0.15">
      <c r="A57" s="97">
        <v>52</v>
      </c>
      <c r="B57" s="83" t="s">
        <v>55</v>
      </c>
      <c r="C57" s="86">
        <v>1.4523809425480505E-2</v>
      </c>
      <c r="D57" s="85">
        <v>245215.61</v>
      </c>
      <c r="E57" s="84">
        <v>1.4523809425480505E-2</v>
      </c>
      <c r="F57" s="85">
        <v>931213.05999999994</v>
      </c>
      <c r="G57" s="86">
        <v>1.1567705020713057E-2</v>
      </c>
      <c r="H57" s="85">
        <f t="shared" si="0"/>
        <v>1574038.4602322502</v>
      </c>
      <c r="J57" s="6"/>
    </row>
    <row r="58" spans="1:10" ht="11.1" customHeight="1" x14ac:dyDescent="0.15">
      <c r="A58" s="97">
        <v>53</v>
      </c>
      <c r="B58" s="83" t="s">
        <v>56</v>
      </c>
      <c r="C58" s="86">
        <v>1.8643668123866159E-2</v>
      </c>
      <c r="D58" s="85">
        <v>321886.41000000003</v>
      </c>
      <c r="E58" s="84">
        <v>1.8643668123866159E-2</v>
      </c>
      <c r="F58" s="85">
        <v>1207717.97</v>
      </c>
      <c r="G58" s="86">
        <v>1.4608212654356363E-2</v>
      </c>
      <c r="H58" s="85">
        <f t="shared" si="0"/>
        <v>1987765.8111125459</v>
      </c>
      <c r="J58" s="6"/>
    </row>
    <row r="59" spans="1:10" ht="11.1" customHeight="1" x14ac:dyDescent="0.15">
      <c r="A59" s="97">
        <v>54</v>
      </c>
      <c r="B59" s="83" t="s">
        <v>57</v>
      </c>
      <c r="C59" s="86">
        <v>1.2038275692407514E-2</v>
      </c>
      <c r="D59" s="85">
        <v>183207.81</v>
      </c>
      <c r="E59" s="84">
        <v>1.2038275692407514E-2</v>
      </c>
      <c r="F59" s="85">
        <v>737033.78</v>
      </c>
      <c r="G59" s="86">
        <v>9.6607310970927354E-3</v>
      </c>
      <c r="H59" s="85">
        <f t="shared" si="0"/>
        <v>1314553.0832224069</v>
      </c>
      <c r="J59" s="6"/>
    </row>
    <row r="60" spans="1:10" ht="11.1" customHeight="1" x14ac:dyDescent="0.15">
      <c r="A60" s="97">
        <v>55</v>
      </c>
      <c r="B60" s="83" t="s">
        <v>58</v>
      </c>
      <c r="C60" s="86">
        <v>8.2846681605455528E-3</v>
      </c>
      <c r="D60" s="85">
        <v>97781.4</v>
      </c>
      <c r="E60" s="84">
        <v>8.2846681605455528E-3</v>
      </c>
      <c r="F60" s="85">
        <v>458060.75</v>
      </c>
      <c r="G60" s="86">
        <v>1.0178848485195752E-2</v>
      </c>
      <c r="H60" s="85">
        <f t="shared" si="0"/>
        <v>1385054.2495582474</v>
      </c>
      <c r="J60" s="6"/>
    </row>
    <row r="61" spans="1:10" ht="11.1" customHeight="1" x14ac:dyDescent="0.15">
      <c r="A61" s="97">
        <v>56</v>
      </c>
      <c r="B61" s="83" t="s">
        <v>59</v>
      </c>
      <c r="C61" s="86">
        <v>1.8297456253735928E-2</v>
      </c>
      <c r="D61" s="85">
        <v>327644.27</v>
      </c>
      <c r="E61" s="84">
        <v>1.8297456253735928E-2</v>
      </c>
      <c r="F61" s="85">
        <v>1205675.8900000001</v>
      </c>
      <c r="G61" s="86">
        <v>1.3916352563541963E-2</v>
      </c>
      <c r="H61" s="85">
        <f t="shared" si="0"/>
        <v>1893623.1622386631</v>
      </c>
      <c r="J61" s="6"/>
    </row>
    <row r="62" spans="1:10" ht="11.1" customHeight="1" x14ac:dyDescent="0.15">
      <c r="A62" s="97">
        <v>57</v>
      </c>
      <c r="B62" s="83" t="s">
        <v>60</v>
      </c>
      <c r="C62" s="86">
        <v>9.6760305132140081E-3</v>
      </c>
      <c r="D62" s="85">
        <v>144953.70000000001</v>
      </c>
      <c r="E62" s="84">
        <v>9.6760305132140081E-3</v>
      </c>
      <c r="F62" s="85">
        <v>588405.57999999996</v>
      </c>
      <c r="G62" s="86">
        <v>8.9461800903818597E-3</v>
      </c>
      <c r="H62" s="85">
        <f t="shared" si="0"/>
        <v>1217322.8405470746</v>
      </c>
      <c r="J62" s="6"/>
    </row>
    <row r="63" spans="1:10" ht="11.1" customHeight="1" x14ac:dyDescent="0.15">
      <c r="A63" s="97">
        <v>58</v>
      </c>
      <c r="B63" s="83" t="s">
        <v>61</v>
      </c>
      <c r="C63" s="86">
        <v>1.2481614268174443E-2</v>
      </c>
      <c r="D63" s="85">
        <v>202752.46999999997</v>
      </c>
      <c r="E63" s="84">
        <v>1.2481614268174443E-2</v>
      </c>
      <c r="F63" s="85">
        <v>786407.3</v>
      </c>
      <c r="G63" s="86">
        <v>9.900799570627429E-3</v>
      </c>
      <c r="H63" s="85">
        <f t="shared" si="0"/>
        <v>1347219.6328756209</v>
      </c>
      <c r="J63" s="6"/>
    </row>
    <row r="64" spans="1:10" s="7" customFormat="1" ht="11.1" customHeight="1" x14ac:dyDescent="0.15">
      <c r="A64" s="98"/>
      <c r="B64" s="98" t="s">
        <v>62</v>
      </c>
      <c r="C64" s="104">
        <f t="shared" ref="C64:H64" si="1">SUM(C6:C63)</f>
        <v>1</v>
      </c>
      <c r="D64" s="100">
        <f t="shared" si="1"/>
        <v>17475343.169999991</v>
      </c>
      <c r="E64" s="105">
        <f t="shared" si="1"/>
        <v>1</v>
      </c>
      <c r="F64" s="100">
        <f t="shared" si="1"/>
        <v>65144049.280000031</v>
      </c>
      <c r="G64" s="104">
        <f t="shared" si="1"/>
        <v>0.99999999999999989</v>
      </c>
      <c r="H64" s="100">
        <f t="shared" si="1"/>
        <v>136071801.39999998</v>
      </c>
      <c r="J64" s="8"/>
    </row>
    <row r="65" spans="1:8" x14ac:dyDescent="0.15">
      <c r="A65" s="79"/>
      <c r="B65" s="79"/>
      <c r="C65" s="79"/>
      <c r="D65" s="93"/>
      <c r="E65" s="93"/>
      <c r="F65" s="93"/>
      <c r="G65" s="79"/>
      <c r="H65" s="93"/>
    </row>
    <row r="66" spans="1:8" x14ac:dyDescent="0.15">
      <c r="A66" s="79"/>
      <c r="B66" s="79" t="s">
        <v>74</v>
      </c>
      <c r="C66" s="102"/>
      <c r="D66" s="87">
        <v>17475343.199999999</v>
      </c>
      <c r="E66" s="102"/>
      <c r="F66" s="87">
        <v>65144049.400000006</v>
      </c>
      <c r="G66" s="102"/>
      <c r="H66" s="87">
        <v>136071801.40000001</v>
      </c>
    </row>
    <row r="67" spans="1:8" x14ac:dyDescent="0.15">
      <c r="A67" s="79"/>
      <c r="B67" s="79" t="s">
        <v>75</v>
      </c>
      <c r="C67" s="79"/>
      <c r="D67" s="87">
        <v>10816295.800000001</v>
      </c>
      <c r="E67" s="93"/>
      <c r="F67" s="87">
        <v>73336866.000000015</v>
      </c>
      <c r="G67" s="79"/>
      <c r="H67" s="1"/>
    </row>
    <row r="68" spans="1:8" x14ac:dyDescent="0.15">
      <c r="A68" s="79"/>
      <c r="B68" s="79" t="s">
        <v>73</v>
      </c>
      <c r="C68" s="79"/>
      <c r="D68" s="87">
        <f>+D66-D67</f>
        <v>6659047.3999999985</v>
      </c>
      <c r="E68" s="79"/>
      <c r="F68" s="87">
        <f>+F66-F67</f>
        <v>-8192816.6000000089</v>
      </c>
      <c r="G68" s="79"/>
      <c r="H68" s="2"/>
    </row>
  </sheetData>
  <mergeCells count="7">
    <mergeCell ref="G4:H4"/>
    <mergeCell ref="A1:H1"/>
    <mergeCell ref="A2:H2"/>
    <mergeCell ref="A3:B3"/>
    <mergeCell ref="C4:D4"/>
    <mergeCell ref="E4:F4"/>
    <mergeCell ref="A4:B5"/>
  </mergeCells>
  <printOptions horizontalCentered="1"/>
  <pageMargins left="0.15748031496062992" right="0.15748031496062992" top="0.15748031496062992" bottom="0.15748031496062992" header="0" footer="0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9B57F-2F21-489C-AD8F-A10566BC5669}">
  <dimension ref="A1:F45"/>
  <sheetViews>
    <sheetView topLeftCell="A32" workbookViewId="0">
      <selection activeCell="I40" sqref="I40"/>
    </sheetView>
  </sheetViews>
  <sheetFormatPr baseColWidth="10" defaultRowHeight="12.75" x14ac:dyDescent="0.2"/>
  <cols>
    <col min="1" max="1" width="16.140625" style="171" customWidth="1"/>
    <col min="2" max="2" width="18.140625" style="171" customWidth="1"/>
    <col min="3" max="3" width="21.7109375" style="171" customWidth="1"/>
    <col min="4" max="4" width="13.85546875" style="171" customWidth="1"/>
    <col min="5" max="5" width="13.42578125" style="171" customWidth="1"/>
    <col min="6" max="6" width="14.5703125" style="171" customWidth="1"/>
    <col min="7" max="16384" width="11.42578125" style="171"/>
  </cols>
  <sheetData>
    <row r="1" spans="1:5" x14ac:dyDescent="0.2">
      <c r="A1" s="205" t="s">
        <v>96</v>
      </c>
      <c r="B1" s="205"/>
      <c r="C1" s="205"/>
    </row>
    <row r="3" spans="1:5" ht="25.5" x14ac:dyDescent="0.2">
      <c r="A3" s="172" t="s">
        <v>77</v>
      </c>
      <c r="B3" s="173" t="s">
        <v>78</v>
      </c>
      <c r="C3" s="173" t="s">
        <v>79</v>
      </c>
    </row>
    <row r="4" spans="1:5" x14ac:dyDescent="0.2">
      <c r="A4" s="174" t="s">
        <v>80</v>
      </c>
      <c r="B4" s="175">
        <v>25</v>
      </c>
      <c r="C4" s="176">
        <v>45330</v>
      </c>
    </row>
    <row r="5" spans="1:5" x14ac:dyDescent="0.2">
      <c r="A5" s="174" t="s">
        <v>81</v>
      </c>
      <c r="B5" s="175">
        <v>57</v>
      </c>
      <c r="C5" s="176">
        <v>45358</v>
      </c>
    </row>
    <row r="6" spans="1:5" x14ac:dyDescent="0.2">
      <c r="A6" s="174" t="s">
        <v>82</v>
      </c>
      <c r="B6" s="175">
        <v>85</v>
      </c>
      <c r="C6" s="176">
        <v>45387</v>
      </c>
    </row>
    <row r="7" spans="1:5" x14ac:dyDescent="0.2">
      <c r="A7" s="174" t="s">
        <v>83</v>
      </c>
      <c r="B7" s="175">
        <v>116</v>
      </c>
      <c r="C7" s="176">
        <v>45420</v>
      </c>
    </row>
    <row r="8" spans="1:5" x14ac:dyDescent="0.2">
      <c r="A8" s="174" t="s">
        <v>84</v>
      </c>
      <c r="B8" s="175">
        <v>148</v>
      </c>
      <c r="C8" s="176">
        <v>45450</v>
      </c>
    </row>
    <row r="9" spans="1:5" x14ac:dyDescent="0.2">
      <c r="A9" s="174" t="s">
        <v>85</v>
      </c>
      <c r="B9" s="175">
        <v>177</v>
      </c>
      <c r="C9" s="176">
        <v>45478</v>
      </c>
    </row>
    <row r="10" spans="1:5" x14ac:dyDescent="0.2">
      <c r="A10" s="174" t="s">
        <v>86</v>
      </c>
      <c r="B10" s="175">
        <v>207</v>
      </c>
      <c r="C10" s="176">
        <v>45511</v>
      </c>
    </row>
    <row r="11" spans="1:5" x14ac:dyDescent="0.2">
      <c r="A11" s="174" t="s">
        <v>87</v>
      </c>
      <c r="B11" s="175">
        <v>239</v>
      </c>
      <c r="C11" s="176">
        <v>45541</v>
      </c>
    </row>
    <row r="12" spans="1:5" x14ac:dyDescent="0.2">
      <c r="A12" s="174" t="s">
        <v>88</v>
      </c>
      <c r="B12" s="175">
        <v>269</v>
      </c>
      <c r="C12" s="176">
        <v>45572</v>
      </c>
    </row>
    <row r="13" spans="1:5" x14ac:dyDescent="0.2">
      <c r="A13" s="174" t="s">
        <v>89</v>
      </c>
      <c r="B13" s="175">
        <v>299</v>
      </c>
      <c r="C13" s="176">
        <v>45603</v>
      </c>
    </row>
    <row r="14" spans="1:5" x14ac:dyDescent="0.2">
      <c r="A14" s="174" t="s">
        <v>90</v>
      </c>
      <c r="B14" s="175">
        <v>330</v>
      </c>
      <c r="C14" s="176">
        <v>45632</v>
      </c>
    </row>
    <row r="15" spans="1:5" x14ac:dyDescent="0.2">
      <c r="A15" s="174" t="s">
        <v>91</v>
      </c>
      <c r="B15" s="175">
        <v>361</v>
      </c>
      <c r="C15" s="177">
        <v>45665</v>
      </c>
      <c r="E15" s="178"/>
    </row>
    <row r="18" spans="1:6" ht="45" x14ac:dyDescent="0.2">
      <c r="A18" s="179" t="s">
        <v>77</v>
      </c>
      <c r="B18" s="80" t="s">
        <v>4</v>
      </c>
      <c r="C18" s="80" t="s">
        <v>64</v>
      </c>
      <c r="D18" s="80" t="s">
        <v>92</v>
      </c>
      <c r="E18" s="80" t="s">
        <v>93</v>
      </c>
      <c r="F18" s="80" t="s">
        <v>66</v>
      </c>
    </row>
    <row r="19" spans="1:6" x14ac:dyDescent="0.2">
      <c r="A19" s="174" t="s">
        <v>80</v>
      </c>
      <c r="B19" s="176">
        <v>45330</v>
      </c>
      <c r="C19" s="176">
        <v>45330</v>
      </c>
      <c r="D19" s="175">
        <v>31</v>
      </c>
      <c r="E19" s="176">
        <v>45330</v>
      </c>
      <c r="F19" s="175">
        <v>31</v>
      </c>
    </row>
    <row r="20" spans="1:6" x14ac:dyDescent="0.2">
      <c r="A20" s="174" t="s">
        <v>81</v>
      </c>
      <c r="B20" s="176">
        <v>45358</v>
      </c>
      <c r="C20" s="176">
        <v>45358</v>
      </c>
      <c r="D20" s="175">
        <v>60</v>
      </c>
      <c r="E20" s="106"/>
      <c r="F20" s="175">
        <v>60</v>
      </c>
    </row>
    <row r="21" spans="1:6" x14ac:dyDescent="0.2">
      <c r="A21" s="174" t="s">
        <v>82</v>
      </c>
      <c r="B21" s="176">
        <v>45387</v>
      </c>
      <c r="C21" s="176">
        <v>45387</v>
      </c>
      <c r="D21" s="175">
        <v>87</v>
      </c>
      <c r="E21" s="106"/>
      <c r="F21" s="175">
        <v>87</v>
      </c>
    </row>
    <row r="22" spans="1:6" x14ac:dyDescent="0.2">
      <c r="A22" s="174" t="s">
        <v>83</v>
      </c>
      <c r="B22" s="176">
        <v>45420</v>
      </c>
      <c r="C22" s="176">
        <v>45420</v>
      </c>
      <c r="D22" s="175">
        <v>121</v>
      </c>
      <c r="E22" s="176">
        <v>45420</v>
      </c>
      <c r="F22" s="175">
        <v>121</v>
      </c>
    </row>
    <row r="23" spans="1:6" x14ac:dyDescent="0.2">
      <c r="A23" s="174" t="s">
        <v>84</v>
      </c>
      <c r="B23" s="176">
        <v>45450</v>
      </c>
      <c r="C23" s="176">
        <v>45450</v>
      </c>
      <c r="D23" s="175">
        <v>152</v>
      </c>
      <c r="E23" s="106"/>
      <c r="F23" s="175">
        <v>152</v>
      </c>
    </row>
    <row r="24" spans="1:6" x14ac:dyDescent="0.2">
      <c r="A24" s="174" t="s">
        <v>85</v>
      </c>
      <c r="B24" s="176">
        <v>45478</v>
      </c>
      <c r="C24" s="176">
        <v>45478</v>
      </c>
      <c r="D24" s="175">
        <v>180</v>
      </c>
      <c r="E24" s="107"/>
      <c r="F24" s="175">
        <v>180</v>
      </c>
    </row>
    <row r="25" spans="1:6" x14ac:dyDescent="0.2">
      <c r="A25" s="174" t="s">
        <v>86</v>
      </c>
      <c r="B25" s="176">
        <v>45511</v>
      </c>
      <c r="C25" s="176">
        <v>45511</v>
      </c>
      <c r="D25" s="175">
        <v>213</v>
      </c>
      <c r="E25" s="176">
        <v>45511</v>
      </c>
      <c r="F25" s="175">
        <v>213</v>
      </c>
    </row>
    <row r="26" spans="1:6" x14ac:dyDescent="0.2">
      <c r="A26" s="174" t="s">
        <v>87</v>
      </c>
      <c r="B26" s="176">
        <v>45541</v>
      </c>
      <c r="C26" s="176">
        <v>45541</v>
      </c>
      <c r="D26" s="175">
        <v>243</v>
      </c>
      <c r="E26" s="106"/>
      <c r="F26" s="175">
        <v>243</v>
      </c>
    </row>
    <row r="27" spans="1:6" x14ac:dyDescent="0.2">
      <c r="A27" s="174" t="s">
        <v>88</v>
      </c>
      <c r="B27" s="176">
        <v>45572</v>
      </c>
      <c r="C27" s="176">
        <v>45572</v>
      </c>
      <c r="D27" s="175">
        <v>274</v>
      </c>
      <c r="E27" s="106"/>
      <c r="F27" s="175">
        <v>274</v>
      </c>
    </row>
    <row r="28" spans="1:6" x14ac:dyDescent="0.2">
      <c r="A28" s="174" t="s">
        <v>89</v>
      </c>
      <c r="B28" s="176">
        <v>45603</v>
      </c>
      <c r="C28" s="176">
        <v>45603</v>
      </c>
      <c r="D28" s="175">
        <v>305</v>
      </c>
      <c r="E28" s="176">
        <v>45603</v>
      </c>
      <c r="F28" s="175">
        <v>305</v>
      </c>
    </row>
    <row r="29" spans="1:6" x14ac:dyDescent="0.2">
      <c r="A29" s="174" t="s">
        <v>90</v>
      </c>
      <c r="B29" s="176">
        <v>45632</v>
      </c>
      <c r="C29" s="176">
        <v>45632</v>
      </c>
      <c r="D29" s="175">
        <v>334</v>
      </c>
      <c r="E29" s="106"/>
      <c r="F29" s="175">
        <v>334</v>
      </c>
    </row>
    <row r="30" spans="1:6" x14ac:dyDescent="0.2">
      <c r="A30" s="174" t="s">
        <v>91</v>
      </c>
      <c r="B30" s="177">
        <v>45665</v>
      </c>
      <c r="C30" s="177">
        <v>45665</v>
      </c>
      <c r="D30" s="175">
        <v>366</v>
      </c>
      <c r="E30" s="106"/>
      <c r="F30" s="175">
        <v>366</v>
      </c>
    </row>
    <row r="33" spans="1:6" ht="54" x14ac:dyDescent="0.2">
      <c r="A33" s="179" t="s">
        <v>77</v>
      </c>
      <c r="B33" s="80" t="s">
        <v>67</v>
      </c>
      <c r="C33" s="80" t="s">
        <v>68</v>
      </c>
      <c r="D33" s="80" t="s">
        <v>63</v>
      </c>
      <c r="E33" s="80" t="s">
        <v>94</v>
      </c>
      <c r="F33" s="80" t="s">
        <v>95</v>
      </c>
    </row>
    <row r="34" spans="1:6" x14ac:dyDescent="0.2">
      <c r="A34" s="174" t="s">
        <v>80</v>
      </c>
      <c r="B34" s="175">
        <v>31</v>
      </c>
      <c r="C34" s="176">
        <v>45331</v>
      </c>
      <c r="D34" s="175">
        <v>45308</v>
      </c>
      <c r="E34" s="176">
        <v>45330</v>
      </c>
      <c r="F34" s="176">
        <v>45331</v>
      </c>
    </row>
    <row r="35" spans="1:6" x14ac:dyDescent="0.2">
      <c r="A35" s="174" t="s">
        <v>81</v>
      </c>
      <c r="B35" s="175">
        <v>60</v>
      </c>
      <c r="C35" s="176">
        <v>45358</v>
      </c>
      <c r="D35" s="175">
        <v>45338</v>
      </c>
      <c r="E35" s="176">
        <v>45358</v>
      </c>
      <c r="F35" s="176">
        <v>45358</v>
      </c>
    </row>
    <row r="36" spans="1:6" x14ac:dyDescent="0.2">
      <c r="A36" s="174" t="s">
        <v>82</v>
      </c>
      <c r="B36" s="175">
        <v>87</v>
      </c>
      <c r="C36" s="176">
        <v>45390</v>
      </c>
      <c r="D36" s="175">
        <v>45366</v>
      </c>
      <c r="E36" s="176">
        <v>45387</v>
      </c>
      <c r="F36" s="176">
        <v>45390</v>
      </c>
    </row>
    <row r="37" spans="1:6" x14ac:dyDescent="0.2">
      <c r="A37" s="174" t="s">
        <v>83</v>
      </c>
      <c r="B37" s="175">
        <v>121</v>
      </c>
      <c r="C37" s="176">
        <v>45420</v>
      </c>
      <c r="D37" s="175">
        <v>45399</v>
      </c>
      <c r="E37" s="176">
        <v>45420</v>
      </c>
      <c r="F37" s="176">
        <v>45420</v>
      </c>
    </row>
    <row r="38" spans="1:6" x14ac:dyDescent="0.2">
      <c r="A38" s="174" t="s">
        <v>84</v>
      </c>
      <c r="B38" s="175">
        <v>152</v>
      </c>
      <c r="C38" s="176">
        <v>45450</v>
      </c>
      <c r="D38" s="175">
        <v>45429</v>
      </c>
      <c r="E38" s="176">
        <v>45450</v>
      </c>
      <c r="F38" s="176">
        <v>45450</v>
      </c>
    </row>
    <row r="39" spans="1:6" x14ac:dyDescent="0.2">
      <c r="A39" s="174" t="s">
        <v>85</v>
      </c>
      <c r="B39" s="175">
        <v>180</v>
      </c>
      <c r="C39" s="176">
        <v>45478</v>
      </c>
      <c r="D39" s="175">
        <v>45460</v>
      </c>
      <c r="E39" s="176">
        <v>45478</v>
      </c>
      <c r="F39" s="176">
        <v>45478</v>
      </c>
    </row>
    <row r="40" spans="1:6" x14ac:dyDescent="0.2">
      <c r="A40" s="174" t="s">
        <v>86</v>
      </c>
      <c r="B40" s="175">
        <v>213</v>
      </c>
      <c r="C40" s="176">
        <v>45511</v>
      </c>
      <c r="D40" s="175">
        <v>45490</v>
      </c>
      <c r="E40" s="176">
        <v>45511</v>
      </c>
      <c r="F40" s="176">
        <v>45511</v>
      </c>
    </row>
    <row r="41" spans="1:6" x14ac:dyDescent="0.2">
      <c r="A41" s="174" t="s">
        <v>87</v>
      </c>
      <c r="B41" s="175">
        <v>243</v>
      </c>
      <c r="C41" s="176">
        <v>45541</v>
      </c>
      <c r="D41" s="175">
        <v>45520</v>
      </c>
      <c r="E41" s="176">
        <v>45541</v>
      </c>
      <c r="F41" s="176">
        <v>45541</v>
      </c>
    </row>
    <row r="42" spans="1:6" x14ac:dyDescent="0.2">
      <c r="A42" s="174" t="s">
        <v>88</v>
      </c>
      <c r="B42" s="175">
        <v>274</v>
      </c>
      <c r="C42" s="176">
        <v>45572</v>
      </c>
      <c r="D42" s="175">
        <v>45553</v>
      </c>
      <c r="E42" s="176">
        <v>45572</v>
      </c>
      <c r="F42" s="176">
        <v>45572</v>
      </c>
    </row>
    <row r="43" spans="1:6" x14ac:dyDescent="0.2">
      <c r="A43" s="174" t="s">
        <v>89</v>
      </c>
      <c r="B43" s="175">
        <v>305</v>
      </c>
      <c r="C43" s="176">
        <v>45603</v>
      </c>
      <c r="D43" s="175">
        <v>45582</v>
      </c>
      <c r="E43" s="176">
        <v>45603</v>
      </c>
      <c r="F43" s="176">
        <v>45603</v>
      </c>
    </row>
    <row r="44" spans="1:6" x14ac:dyDescent="0.2">
      <c r="A44" s="174" t="s">
        <v>90</v>
      </c>
      <c r="B44" s="175">
        <v>334</v>
      </c>
      <c r="C44" s="176">
        <v>45632</v>
      </c>
      <c r="D44" s="175">
        <v>45611</v>
      </c>
      <c r="E44" s="176">
        <v>45632</v>
      </c>
      <c r="F44" s="176">
        <v>45632</v>
      </c>
    </row>
    <row r="45" spans="1:6" x14ac:dyDescent="0.2">
      <c r="A45" s="174" t="s">
        <v>91</v>
      </c>
      <c r="B45" s="175">
        <v>366</v>
      </c>
      <c r="C45" s="177">
        <v>45667</v>
      </c>
      <c r="D45" s="175">
        <v>45643</v>
      </c>
      <c r="E45" s="177">
        <v>45665</v>
      </c>
      <c r="F45" s="177">
        <v>45667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DF096-D8C9-4158-BCC1-75C15A7ED6BC}">
  <sheetPr>
    <tabColor theme="9" tint="-0.249977111117893"/>
    <pageSetUpPr fitToPage="1"/>
  </sheetPr>
  <dimension ref="A1:I74"/>
  <sheetViews>
    <sheetView topLeftCell="A64" zoomScale="106" zoomScaleNormal="106" workbookViewId="0">
      <selection activeCell="G74" sqref="G74"/>
    </sheetView>
  </sheetViews>
  <sheetFormatPr baseColWidth="10" defaultRowHeight="11.25" x14ac:dyDescent="0.2"/>
  <cols>
    <col min="1" max="1" width="2.85546875" style="50" customWidth="1"/>
    <col min="2" max="2" width="23.5703125" style="50" bestFit="1" customWidth="1"/>
    <col min="3" max="3" width="10" style="50" bestFit="1" customWidth="1"/>
    <col min="4" max="4" width="11.85546875" style="50" bestFit="1" customWidth="1"/>
    <col min="5" max="5" width="10.7109375" style="50" bestFit="1" customWidth="1"/>
    <col min="6" max="6" width="12.85546875" style="50" customWidth="1"/>
    <col min="7" max="7" width="11.85546875" style="50" customWidth="1"/>
    <col min="8" max="8" width="13.7109375" style="50" customWidth="1"/>
    <col min="9" max="9" width="17.140625" style="50" customWidth="1"/>
    <col min="10" max="16384" width="11.42578125" style="50"/>
  </cols>
  <sheetData>
    <row r="1" spans="1:9" s="49" customFormat="1" ht="14.25" x14ac:dyDescent="0.2">
      <c r="A1" s="206" t="s">
        <v>193</v>
      </c>
      <c r="B1" s="206"/>
      <c r="C1" s="206"/>
      <c r="D1" s="206"/>
      <c r="E1" s="206"/>
      <c r="F1" s="206"/>
      <c r="G1" s="206"/>
    </row>
    <row r="2" spans="1:9" ht="12.75" customHeight="1" x14ac:dyDescent="0.2">
      <c r="C2" s="51"/>
      <c r="D2" s="51"/>
      <c r="E2" s="51"/>
      <c r="F2" s="51"/>
    </row>
    <row r="3" spans="1:9" ht="25.5" customHeight="1" x14ac:dyDescent="0.2">
      <c r="A3" s="207" t="s">
        <v>1</v>
      </c>
      <c r="B3" s="208"/>
      <c r="C3" s="213" t="s">
        <v>137</v>
      </c>
      <c r="D3" s="213" t="s">
        <v>192</v>
      </c>
      <c r="E3" s="213" t="s">
        <v>138</v>
      </c>
      <c r="F3" s="52" t="s">
        <v>191</v>
      </c>
      <c r="G3" s="215" t="s">
        <v>160</v>
      </c>
      <c r="H3" s="53"/>
    </row>
    <row r="4" spans="1:9" x14ac:dyDescent="0.2">
      <c r="A4" s="209"/>
      <c r="B4" s="210"/>
      <c r="C4" s="214"/>
      <c r="D4" s="214"/>
      <c r="E4" s="214"/>
      <c r="F4" s="54"/>
      <c r="G4" s="216"/>
      <c r="H4" s="53"/>
    </row>
    <row r="5" spans="1:9" x14ac:dyDescent="0.2">
      <c r="A5" s="209"/>
      <c r="B5" s="210"/>
      <c r="C5" s="55" t="s">
        <v>190</v>
      </c>
      <c r="D5" s="56" t="s">
        <v>189</v>
      </c>
      <c r="E5" s="56" t="s">
        <v>188</v>
      </c>
      <c r="F5" s="55" t="s">
        <v>187</v>
      </c>
      <c r="G5" s="57" t="s">
        <v>186</v>
      </c>
      <c r="H5" s="53"/>
    </row>
    <row r="6" spans="1:9" x14ac:dyDescent="0.2">
      <c r="A6" s="211"/>
      <c r="B6" s="212"/>
      <c r="C6" s="58" t="s">
        <v>100</v>
      </c>
      <c r="D6" s="59" t="s">
        <v>101</v>
      </c>
      <c r="E6" s="59" t="s">
        <v>185</v>
      </c>
      <c r="F6" s="58" t="s">
        <v>184</v>
      </c>
      <c r="G6" s="60" t="s">
        <v>147</v>
      </c>
      <c r="H6" s="61"/>
    </row>
    <row r="8" spans="1:9" x14ac:dyDescent="0.2">
      <c r="A8" s="62">
        <v>1</v>
      </c>
      <c r="B8" s="47" t="s">
        <v>70</v>
      </c>
      <c r="C8" s="63">
        <f>+'[1]C1i,t (componente poblacional) '!E8*60%</f>
        <v>4.0337956704833543E-3</v>
      </c>
      <c r="D8" s="63">
        <f>+'[1]C2i,t Eficiencia Recaudatoria'!K11*20%</f>
        <v>2.5638712042268426E-3</v>
      </c>
      <c r="E8" s="63">
        <f>+'[1]C3i,t Carencia Municipal'!J12*10%</f>
        <v>8.9101717606098483E-4</v>
      </c>
      <c r="F8" s="63">
        <f>+'[1]C4i,t Componente Compensatorio'!H15*10%</f>
        <v>2.1294051349740359E-3</v>
      </c>
      <c r="G8" s="63">
        <f t="shared" ref="G8:G39" si="0">SUM(C8:F8)</f>
        <v>9.6180891857452176E-3</v>
      </c>
      <c r="H8" s="64"/>
      <c r="I8" s="51"/>
    </row>
    <row r="9" spans="1:9" x14ac:dyDescent="0.2">
      <c r="A9" s="62">
        <v>2</v>
      </c>
      <c r="B9" s="47" t="s">
        <v>6</v>
      </c>
      <c r="C9" s="63">
        <f>+'[1]C1i,t (componente poblacional) '!E9*60%</f>
        <v>1.655059518009535E-3</v>
      </c>
      <c r="D9" s="63">
        <f>+'[1]C2i,t Eficiencia Recaudatoria'!K12*20%</f>
        <v>3.7681297436064419E-3</v>
      </c>
      <c r="E9" s="63">
        <f>+'[1]C3i,t Carencia Municipal'!J13*10%</f>
        <v>6.248341447229592E-4</v>
      </c>
      <c r="F9" s="63">
        <f>+'[1]C4i,t Componente Compensatorio'!H16*10%</f>
        <v>2.1756750726601277E-3</v>
      </c>
      <c r="G9" s="63">
        <f t="shared" si="0"/>
        <v>8.2236984789990641E-3</v>
      </c>
      <c r="H9" s="64"/>
      <c r="I9" s="51"/>
    </row>
    <row r="10" spans="1:9" x14ac:dyDescent="0.2">
      <c r="A10" s="62">
        <v>3</v>
      </c>
      <c r="B10" s="47" t="s">
        <v>7</v>
      </c>
      <c r="C10" s="63">
        <f>+'[1]C1i,t (componente poblacional) '!E10*60%</f>
        <v>1.028092783961761E-2</v>
      </c>
      <c r="D10" s="63">
        <f>+'[1]C2i,t Eficiencia Recaudatoria'!K13*20%</f>
        <v>3.2993945670835019E-3</v>
      </c>
      <c r="E10" s="63">
        <f>+'[1]C3i,t Carencia Municipal'!J14*10%</f>
        <v>4.9311564811608186E-3</v>
      </c>
      <c r="F10" s="63">
        <f>+'[1]C4i,t Componente Compensatorio'!H17*10%</f>
        <v>7.3046114218532413E-4</v>
      </c>
      <c r="G10" s="63">
        <f t="shared" si="0"/>
        <v>1.9241940030047255E-2</v>
      </c>
      <c r="H10" s="64"/>
      <c r="I10" s="51"/>
    </row>
    <row r="11" spans="1:9" x14ac:dyDescent="0.2">
      <c r="A11" s="62">
        <v>4</v>
      </c>
      <c r="B11" s="47" t="s">
        <v>8</v>
      </c>
      <c r="C11" s="63">
        <f>+'[1]C1i,t (componente poblacional) '!E11*60%</f>
        <v>8.5314757171127344E-4</v>
      </c>
      <c r="D11" s="63">
        <f>+'[1]C2i,t Eficiencia Recaudatoria'!K14*20%</f>
        <v>1.9228648240036954E-3</v>
      </c>
      <c r="E11" s="63">
        <f>+'[1]C3i,t Carencia Municipal'!J15*10%</f>
        <v>2.0363170528550265E-4</v>
      </c>
      <c r="F11" s="63">
        <f>+'[1]C4i,t Componente Compensatorio'!H18*10%</f>
        <v>4.6346677442019608E-3</v>
      </c>
      <c r="G11" s="63">
        <f t="shared" si="0"/>
        <v>7.6143118452024327E-3</v>
      </c>
      <c r="H11" s="64"/>
      <c r="I11" s="51"/>
    </row>
    <row r="12" spans="1:9" x14ac:dyDescent="0.2">
      <c r="A12" s="62">
        <v>5</v>
      </c>
      <c r="B12" s="47" t="s">
        <v>9</v>
      </c>
      <c r="C12" s="63">
        <f>+'[1]C1i,t (componente poblacional) '!E12*60%</f>
        <v>6.9187227943612465E-3</v>
      </c>
      <c r="D12" s="63">
        <f>+'[1]C2i,t Eficiencia Recaudatoria'!K15*20%</f>
        <v>4.1189117881312238E-3</v>
      </c>
      <c r="E12" s="63">
        <f>+'[1]C3i,t Carencia Municipal'!J16*10%</f>
        <v>2.5430583478451372E-3</v>
      </c>
      <c r="F12" s="63">
        <f>+'[1]C4i,t Componente Compensatorio'!H19*10%</f>
        <v>1.052654424290475E-3</v>
      </c>
      <c r="G12" s="63">
        <f t="shared" si="0"/>
        <v>1.4633347354628082E-2</v>
      </c>
      <c r="H12" s="64"/>
      <c r="I12" s="51"/>
    </row>
    <row r="13" spans="1:9" x14ac:dyDescent="0.2">
      <c r="A13" s="62">
        <v>6</v>
      </c>
      <c r="B13" s="47" t="s">
        <v>10</v>
      </c>
      <c r="C13" s="63">
        <f>+'[1]C1i,t (componente poblacional) '!E13*60%</f>
        <v>3.8941201273449775E-3</v>
      </c>
      <c r="D13" s="63">
        <f>+'[1]C2i,t Eficiencia Recaudatoria'!K16*20%</f>
        <v>3.5616445418914493E-3</v>
      </c>
      <c r="E13" s="63">
        <f>+'[1]C3i,t Carencia Municipal'!J17*10%</f>
        <v>6.1808685371742022E-4</v>
      </c>
      <c r="F13" s="63">
        <f>+'[1]C4i,t Componente Compensatorio'!H20*10%</f>
        <v>1.987806818859223E-3</v>
      </c>
      <c r="G13" s="63">
        <f t="shared" si="0"/>
        <v>1.006165834181307E-2</v>
      </c>
      <c r="H13" s="64"/>
      <c r="I13" s="51"/>
    </row>
    <row r="14" spans="1:9" x14ac:dyDescent="0.2">
      <c r="A14" s="62">
        <v>7</v>
      </c>
      <c r="B14" s="47" t="s">
        <v>11</v>
      </c>
      <c r="C14" s="63">
        <f>+'[1]C1i,t (componente poblacional) '!E14*60%</f>
        <v>2.0364566632001713E-3</v>
      </c>
      <c r="D14" s="63">
        <f>+'[1]C2i,t Eficiencia Recaudatoria'!K17*20%</f>
        <v>3.741544702022283E-3</v>
      </c>
      <c r="E14" s="63">
        <f>+'[1]C3i,t Carencia Municipal'!J18*10%</f>
        <v>4.5095558575653671E-4</v>
      </c>
      <c r="F14" s="63">
        <f>+'[1]C4i,t Componente Compensatorio'!H21*10%</f>
        <v>2.2767311389802285E-3</v>
      </c>
      <c r="G14" s="63">
        <f t="shared" si="0"/>
        <v>8.5056880899592197E-3</v>
      </c>
      <c r="H14" s="64"/>
      <c r="I14" s="51"/>
    </row>
    <row r="15" spans="1:9" x14ac:dyDescent="0.2">
      <c r="A15" s="62">
        <v>8</v>
      </c>
      <c r="B15" s="47" t="s">
        <v>12</v>
      </c>
      <c r="C15" s="63">
        <f>+'[1]C1i,t (componente poblacional) '!E15*60%</f>
        <v>4.2179037684404843E-3</v>
      </c>
      <c r="D15" s="63">
        <f>+'[1]C2i,t Eficiencia Recaudatoria'!K18*20%</f>
        <v>3.1518068263757214E-3</v>
      </c>
      <c r="E15" s="63">
        <f>+'[1]C3i,t Carencia Municipal'!J19*10%</f>
        <v>5.8764074710751437E-4</v>
      </c>
      <c r="F15" s="63">
        <f>+'[1]C4i,t Componente Compensatorio'!H22*10%</f>
        <v>2.1136001749729747E-3</v>
      </c>
      <c r="G15" s="63">
        <f t="shared" si="0"/>
        <v>1.0070951516896694E-2</v>
      </c>
      <c r="H15" s="64"/>
      <c r="I15" s="51"/>
    </row>
    <row r="16" spans="1:9" x14ac:dyDescent="0.2">
      <c r="A16" s="62">
        <v>9</v>
      </c>
      <c r="B16" s="47" t="s">
        <v>13</v>
      </c>
      <c r="C16" s="63">
        <f>+'[1]C1i,t (componente poblacional) '!E16*60%</f>
        <v>4.6930557302582504E-3</v>
      </c>
      <c r="D16" s="63">
        <f>+'[1]C2i,t Eficiencia Recaudatoria'!K19*20%</f>
        <v>3.3908090477417574E-3</v>
      </c>
      <c r="E16" s="63">
        <f>+'[1]C3i,t Carencia Municipal'!J20*10%</f>
        <v>9.0253123050964461E-4</v>
      </c>
      <c r="F16" s="63">
        <f>+'[1]C4i,t Componente Compensatorio'!H23*10%</f>
        <v>1.7924538773979725E-3</v>
      </c>
      <c r="G16" s="63">
        <f t="shared" si="0"/>
        <v>1.0778849885907625E-2</v>
      </c>
      <c r="H16" s="64"/>
      <c r="I16" s="51"/>
    </row>
    <row r="17" spans="1:9" x14ac:dyDescent="0.2">
      <c r="A17" s="62">
        <v>10</v>
      </c>
      <c r="B17" s="47" t="s">
        <v>14</v>
      </c>
      <c r="C17" s="63">
        <f>+'[1]C1i,t (componente poblacional) '!E17*60%</f>
        <v>1.0736095781564742E-3</v>
      </c>
      <c r="D17" s="63">
        <f>+'[1]C2i,t Eficiencia Recaudatoria'!K20*20%</f>
        <v>2.4002176588876819E-3</v>
      </c>
      <c r="E17" s="63">
        <f>+'[1]C3i,t Carencia Municipal'!J21*10%</f>
        <v>9.6104234098305668E-5</v>
      </c>
      <c r="F17" s="63">
        <f>+'[1]C4i,t Componente Compensatorio'!H24*10%</f>
        <v>4.1071772916209453E-3</v>
      </c>
      <c r="G17" s="63">
        <f t="shared" si="0"/>
        <v>7.6771087627634065E-3</v>
      </c>
      <c r="H17" s="64"/>
      <c r="I17" s="51"/>
    </row>
    <row r="18" spans="1:9" x14ac:dyDescent="0.2">
      <c r="A18" s="62">
        <v>11</v>
      </c>
      <c r="B18" s="47" t="s">
        <v>15</v>
      </c>
      <c r="C18" s="63">
        <f>+'[1]C1i,t (componente poblacional) '!E18*60%</f>
        <v>6.4459093880602572E-3</v>
      </c>
      <c r="D18" s="63">
        <f>+'[1]C2i,t Eficiencia Recaudatoria'!K21*20%</f>
        <v>3.5962620029025821E-3</v>
      </c>
      <c r="E18" s="63">
        <f>+'[1]C3i,t Carencia Municipal'!J22*10%</f>
        <v>1.9392422453369353E-3</v>
      </c>
      <c r="F18" s="63">
        <f>+'[1]C4i,t Componente Compensatorio'!H25*10%</f>
        <v>1.2591610179352505E-3</v>
      </c>
      <c r="G18" s="63">
        <f t="shared" si="0"/>
        <v>1.3240574654235025E-2</v>
      </c>
      <c r="H18" s="64"/>
      <c r="I18" s="51"/>
    </row>
    <row r="19" spans="1:9" x14ac:dyDescent="0.2">
      <c r="A19" s="62">
        <v>12</v>
      </c>
      <c r="B19" s="47" t="s">
        <v>16</v>
      </c>
      <c r="C19" s="63">
        <f>+'[1]C1i,t (componente poblacional) '!E19*60%</f>
        <v>1.0227141062731752E-2</v>
      </c>
      <c r="D19" s="63">
        <f>+'[1]C2i,t Eficiencia Recaudatoria'!K22*20%</f>
        <v>3.266342526798752E-3</v>
      </c>
      <c r="E19" s="63">
        <f>+'[1]C3i,t Carencia Municipal'!J23*10%</f>
        <v>1.5658585084697973E-3</v>
      </c>
      <c r="F19" s="63">
        <f>+'[1]C4i,t Componente Compensatorio'!H26*10%</f>
        <v>1.2355722454233256E-3</v>
      </c>
      <c r="G19" s="63">
        <f t="shared" si="0"/>
        <v>1.6294914343423627E-2</v>
      </c>
      <c r="H19" s="64"/>
      <c r="I19" s="51"/>
    </row>
    <row r="20" spans="1:9" x14ac:dyDescent="0.2">
      <c r="A20" s="62">
        <v>13</v>
      </c>
      <c r="B20" s="47" t="s">
        <v>17</v>
      </c>
      <c r="C20" s="63">
        <f>+'[1]C1i,t (componente poblacional) '!E20*60%</f>
        <v>3.8133549236337612E-2</v>
      </c>
      <c r="D20" s="63">
        <f>+'[1]C2i,t Eficiencia Recaudatoria'!K23*20%</f>
        <v>3.3149355826872272E-3</v>
      </c>
      <c r="E20" s="63">
        <f>+'[1]C3i,t Carencia Municipal'!J24*10%</f>
        <v>6.2831854443349934E-3</v>
      </c>
      <c r="F20" s="63">
        <f>+'[1]C4i,t Componente Compensatorio'!H27*10%</f>
        <v>4.2379620906887072E-4</v>
      </c>
      <c r="G20" s="63">
        <f t="shared" si="0"/>
        <v>4.8155466472428708E-2</v>
      </c>
      <c r="H20" s="64"/>
      <c r="I20" s="51"/>
    </row>
    <row r="21" spans="1:9" x14ac:dyDescent="0.2">
      <c r="A21" s="62">
        <v>14</v>
      </c>
      <c r="B21" s="47" t="s">
        <v>18</v>
      </c>
      <c r="C21" s="63">
        <f>+'[1]C1i,t (componente poblacional) '!E21*60%</f>
        <v>3.3292526720654228E-3</v>
      </c>
      <c r="D21" s="63">
        <f>+'[1]C2i,t Eficiencia Recaudatoria'!K24*20%</f>
        <v>4.0858006491663931E-3</v>
      </c>
      <c r="E21" s="63">
        <f>+'[1]C3i,t Carencia Municipal'!J25*10%</f>
        <v>1.2598432467196569E-3</v>
      </c>
      <c r="F21" s="63">
        <f>+'[1]C4i,t Componente Compensatorio'!H28*10%</f>
        <v>1.5705787205654556E-3</v>
      </c>
      <c r="G21" s="63">
        <f t="shared" si="0"/>
        <v>1.0245475288516928E-2</v>
      </c>
      <c r="H21" s="64"/>
      <c r="I21" s="51"/>
    </row>
    <row r="22" spans="1:9" x14ac:dyDescent="0.2">
      <c r="A22" s="62">
        <v>15</v>
      </c>
      <c r="B22" s="47" t="s">
        <v>19</v>
      </c>
      <c r="C22" s="63">
        <f>+'[1]C1i,t (componente poblacional) '!E22*60%</f>
        <v>4.6375681857238268E-3</v>
      </c>
      <c r="D22" s="63">
        <f>+'[1]C2i,t Eficiencia Recaudatoria'!K25*20%</f>
        <v>3.4733045979911262E-3</v>
      </c>
      <c r="E22" s="63">
        <f>+'[1]C3i,t Carencia Municipal'!J26*10%</f>
        <v>9.1423211604218396E-4</v>
      </c>
      <c r="F22" s="63">
        <f>+'[1]C4i,t Componente Compensatorio'!H29*10%</f>
        <v>1.7695754178028982E-3</v>
      </c>
      <c r="G22" s="63">
        <f t="shared" si="0"/>
        <v>1.0794680317560035E-2</v>
      </c>
      <c r="H22" s="64"/>
      <c r="I22" s="51"/>
    </row>
    <row r="23" spans="1:9" x14ac:dyDescent="0.2">
      <c r="A23" s="62">
        <v>16</v>
      </c>
      <c r="B23" s="47" t="s">
        <v>20</v>
      </c>
      <c r="C23" s="63">
        <f>+'[1]C1i,t (componente poblacional) '!E23*60%</f>
        <v>8.6949620073310165E-3</v>
      </c>
      <c r="D23" s="63">
        <f>+'[1]C2i,t Eficiencia Recaudatoria'!K26*20%</f>
        <v>3.300787857080835E-3</v>
      </c>
      <c r="E23" s="63">
        <f>+'[1]C3i,t Carencia Municipal'!J27*10%</f>
        <v>2.0441978104335456E-3</v>
      </c>
      <c r="F23" s="63">
        <f>+'[1]C4i,t Componente Compensatorio'!H30*10%</f>
        <v>1.1778744879198041E-3</v>
      </c>
      <c r="G23" s="63">
        <f t="shared" si="0"/>
        <v>1.5217822162765201E-2</v>
      </c>
      <c r="H23" s="64"/>
      <c r="I23" s="51"/>
    </row>
    <row r="24" spans="1:9" x14ac:dyDescent="0.2">
      <c r="A24" s="62">
        <v>17</v>
      </c>
      <c r="B24" s="47" t="s">
        <v>21</v>
      </c>
      <c r="C24" s="63">
        <f>+'[1]C1i,t (componente poblacional) '!E24*60%</f>
        <v>5.340197820537124E-3</v>
      </c>
      <c r="D24" s="63">
        <f>+'[1]C2i,t Eficiencia Recaudatoria'!K27*20%</f>
        <v>3.6384316838046805E-3</v>
      </c>
      <c r="E24" s="63">
        <f>+'[1]C3i,t Carencia Municipal'!J28*10%</f>
        <v>2.4345155534691554E-3</v>
      </c>
      <c r="F24" s="63">
        <f>+'[1]C4i,t Componente Compensatorio'!H31*10%</f>
        <v>1.1778716731810361E-3</v>
      </c>
      <c r="G24" s="63">
        <f t="shared" si="0"/>
        <v>1.2591016730991996E-2</v>
      </c>
      <c r="H24" s="64"/>
      <c r="I24" s="51"/>
    </row>
    <row r="25" spans="1:9" x14ac:dyDescent="0.2">
      <c r="A25" s="62">
        <v>18</v>
      </c>
      <c r="B25" s="47" t="s">
        <v>22</v>
      </c>
      <c r="C25" s="63">
        <f>+'[1]C1i,t (componente poblacional) '!E25*60%</f>
        <v>3.2599463903864108E-3</v>
      </c>
      <c r="D25" s="63">
        <f>+'[1]C2i,t Eficiencia Recaudatoria'!K28*20%</f>
        <v>4.090318385034662E-3</v>
      </c>
      <c r="E25" s="63">
        <f>+'[1]C3i,t Carencia Municipal'!J29*10%</f>
        <v>1.2479964217203905E-3</v>
      </c>
      <c r="F25" s="63">
        <f>+'[1]C4i,t Componente Compensatorio'!H32*10%</f>
        <v>1.5792326089645284E-3</v>
      </c>
      <c r="G25" s="63">
        <f t="shared" si="0"/>
        <v>1.0177493806105992E-2</v>
      </c>
      <c r="H25" s="64"/>
      <c r="I25" s="51"/>
    </row>
    <row r="26" spans="1:9" x14ac:dyDescent="0.2">
      <c r="A26" s="62">
        <v>19</v>
      </c>
      <c r="B26" s="47" t="s">
        <v>23</v>
      </c>
      <c r="C26" s="63">
        <f>+'[1]C1i,t (componente poblacional) '!E26*60%</f>
        <v>1.1592857484529215E-3</v>
      </c>
      <c r="D26" s="63">
        <f>+'[1]C2i,t Eficiencia Recaudatoria'!K29*20%</f>
        <v>3.7173020219812788E-3</v>
      </c>
      <c r="E26" s="63">
        <f>+'[1]C3i,t Carencia Municipal'!J30*10%</f>
        <v>3.7819881193880102E-4</v>
      </c>
      <c r="F26" s="63">
        <f>+'[1]C4i,t Componente Compensatorio'!H33*10%</f>
        <v>2.4932240692112037E-3</v>
      </c>
      <c r="G26" s="63">
        <f t="shared" si="0"/>
        <v>7.7480106515842046E-3</v>
      </c>
      <c r="H26" s="64"/>
      <c r="I26" s="51"/>
    </row>
    <row r="27" spans="1:9" x14ac:dyDescent="0.2">
      <c r="A27" s="62">
        <v>20</v>
      </c>
      <c r="B27" s="47" t="s">
        <v>24</v>
      </c>
      <c r="C27" s="63">
        <f>+'[1]C1i,t (componente poblacional) '!E27*60%</f>
        <v>2.1727094114458119E-2</v>
      </c>
      <c r="D27" s="63">
        <f>+'[1]C2i,t Eficiencia Recaudatoria'!K30*20%</f>
        <v>3.1607172812154471E-3</v>
      </c>
      <c r="E27" s="63">
        <f>+'[1]C3i,t Carencia Municipal'!J31*10%</f>
        <v>2.2932602808392803E-3</v>
      </c>
      <c r="F27" s="63">
        <f>+'[1]C4i,t Componente Compensatorio'!H34*10%</f>
        <v>8.0838625578085041E-4</v>
      </c>
      <c r="G27" s="63">
        <f t="shared" si="0"/>
        <v>2.7989457932293696E-2</v>
      </c>
      <c r="H27" s="64"/>
      <c r="I27" s="51"/>
    </row>
    <row r="28" spans="1:9" x14ac:dyDescent="0.2">
      <c r="A28" s="62">
        <v>21</v>
      </c>
      <c r="B28" s="47" t="s">
        <v>25</v>
      </c>
      <c r="C28" s="63">
        <f>+'[1]C1i,t (componente poblacional) '!E28*60%</f>
        <v>1.2430272955491263E-2</v>
      </c>
      <c r="D28" s="63">
        <f>+'[1]C2i,t Eficiencia Recaudatoria'!K31*20%</f>
        <v>5.8645453380677306E-3</v>
      </c>
      <c r="E28" s="63">
        <f>+'[1]C3i,t Carencia Municipal'!J32*10%</f>
        <v>2.6063227253932727E-3</v>
      </c>
      <c r="F28" s="63">
        <f>+'[1]C4i,t Componente Compensatorio'!H35*10%</f>
        <v>7.9611688448363502E-4</v>
      </c>
      <c r="G28" s="63">
        <f t="shared" si="0"/>
        <v>2.1697257903435904E-2</v>
      </c>
      <c r="H28" s="64"/>
      <c r="I28" s="51"/>
    </row>
    <row r="29" spans="1:9" x14ac:dyDescent="0.2">
      <c r="A29" s="62">
        <v>22</v>
      </c>
      <c r="B29" s="47" t="s">
        <v>26</v>
      </c>
      <c r="C29" s="63">
        <f>+'[1]C1i,t (componente poblacional) '!E29*60%</f>
        <v>4.0469766197597313E-3</v>
      </c>
      <c r="D29" s="63">
        <f>+'[1]C2i,t Eficiencia Recaudatoria'!K32*20%</f>
        <v>3.6032542347484986E-3</v>
      </c>
      <c r="E29" s="63">
        <f>+'[1]C3i,t Carencia Municipal'!J33*10%</f>
        <v>8.4296567828300018E-4</v>
      </c>
      <c r="F29" s="63">
        <f>+'[1]C4i,t Componente Compensatorio'!H36*10%</f>
        <v>1.8254088769692955E-3</v>
      </c>
      <c r="G29" s="63">
        <f t="shared" si="0"/>
        <v>1.0318605409760526E-2</v>
      </c>
      <c r="H29" s="64"/>
      <c r="I29" s="51"/>
    </row>
    <row r="30" spans="1:9" x14ac:dyDescent="0.2">
      <c r="A30" s="62">
        <v>23</v>
      </c>
      <c r="B30" s="47" t="s">
        <v>27</v>
      </c>
      <c r="C30" s="63">
        <f>+'[1]C1i,t (componente poblacional) '!E30*60%</f>
        <v>3.2529307238360816E-3</v>
      </c>
      <c r="D30" s="63">
        <f>+'[1]C2i,t Eficiencia Recaudatoria'!K33*20%</f>
        <v>2.7596464781024705E-3</v>
      </c>
      <c r="E30" s="63">
        <f>+'[1]C3i,t Carencia Municipal'!J34*10%</f>
        <v>9.3467727727541993E-4</v>
      </c>
      <c r="F30" s="63">
        <f>+'[1]C4i,t Componente Compensatorio'!H37*10%</f>
        <v>2.1209046905035357E-3</v>
      </c>
      <c r="G30" s="63">
        <f t="shared" si="0"/>
        <v>9.0681591697175084E-3</v>
      </c>
      <c r="H30" s="64"/>
      <c r="I30" s="51"/>
    </row>
    <row r="31" spans="1:9" x14ac:dyDescent="0.2">
      <c r="A31" s="62">
        <v>24</v>
      </c>
      <c r="B31" s="47" t="s">
        <v>28</v>
      </c>
      <c r="C31" s="63">
        <f>+'[1]C1i,t (componente poblacional) '!E31*60%</f>
        <v>2.0822285725421691E-2</v>
      </c>
      <c r="D31" s="63">
        <f>+'[1]C2i,t Eficiencia Recaudatoria'!K34*20%</f>
        <v>3.1259438100954039E-3</v>
      </c>
      <c r="E31" s="63">
        <f>+'[1]C3i,t Carencia Municipal'!J35*10%</f>
        <v>4.3381660021284173E-3</v>
      </c>
      <c r="F31" s="63">
        <f>+'[1]C4i,t Componente Compensatorio'!H38*10%</f>
        <v>6.4650078916674231E-4</v>
      </c>
      <c r="G31" s="63">
        <f t="shared" si="0"/>
        <v>2.8932896326812254E-2</v>
      </c>
      <c r="H31" s="64"/>
      <c r="I31" s="51"/>
    </row>
    <row r="32" spans="1:9" x14ac:dyDescent="0.2">
      <c r="A32" s="62">
        <v>25</v>
      </c>
      <c r="B32" s="47" t="s">
        <v>29</v>
      </c>
      <c r="C32" s="63">
        <f>+'[1]C1i,t (componente poblacional) '!E32*60%</f>
        <v>6.6132224054878102E-3</v>
      </c>
      <c r="D32" s="63">
        <f>+'[1]C2i,t Eficiencia Recaudatoria'!K35*20%</f>
        <v>4.0125540804768871E-3</v>
      </c>
      <c r="E32" s="63">
        <f>+'[1]C3i,t Carencia Municipal'!J36*10%</f>
        <v>9.2491613213789353E-4</v>
      </c>
      <c r="F32" s="63">
        <f>+'[1]C4i,t Componente Compensatorio'!H39*10%</f>
        <v>1.5021319448239713E-3</v>
      </c>
      <c r="G32" s="63">
        <f t="shared" si="0"/>
        <v>1.3052824562926562E-2</v>
      </c>
      <c r="H32" s="64"/>
      <c r="I32" s="51"/>
    </row>
    <row r="33" spans="1:9" x14ac:dyDescent="0.2">
      <c r="A33" s="62">
        <v>26</v>
      </c>
      <c r="B33" s="47" t="s">
        <v>30</v>
      </c>
      <c r="C33" s="63">
        <f>+'[1]C1i,t (componente poblacional) '!E33*60%</f>
        <v>1.9945752598542654E-3</v>
      </c>
      <c r="D33" s="63">
        <f>+'[1]C2i,t Eficiencia Recaudatoria'!K36*20%</f>
        <v>5.0058356444277266E-3</v>
      </c>
      <c r="E33" s="63">
        <f>+'[1]C3i,t Carencia Municipal'!J37*10%</f>
        <v>8.5131841699634088E-4</v>
      </c>
      <c r="F33" s="63">
        <f>+'[1]C4i,t Componente Compensatorio'!H40*10%</f>
        <v>1.6434076872726359E-3</v>
      </c>
      <c r="G33" s="63">
        <f t="shared" si="0"/>
        <v>9.4951370085509679E-3</v>
      </c>
      <c r="H33" s="64"/>
      <c r="I33" s="51"/>
    </row>
    <row r="34" spans="1:9" x14ac:dyDescent="0.2">
      <c r="A34" s="62">
        <v>27</v>
      </c>
      <c r="B34" s="47" t="s">
        <v>31</v>
      </c>
      <c r="C34" s="63">
        <f>+'[1]C1i,t (componente poblacional) '!E34*60%</f>
        <v>2.1716676912610657E-3</v>
      </c>
      <c r="D34" s="63">
        <f>+'[1]C2i,t Eficiencia Recaudatoria'!K37*20%</f>
        <v>3.1266269817950797E-3</v>
      </c>
      <c r="E34" s="63">
        <f>+'[1]C3i,t Carencia Municipal'!J38*10%</f>
        <v>3.9927946606785076E-4</v>
      </c>
      <c r="F34" s="63">
        <f>+'[1]C4i,t Componente Compensatorio'!H41*10%</f>
        <v>2.6064084367215194E-3</v>
      </c>
      <c r="G34" s="63">
        <f t="shared" si="0"/>
        <v>8.3039825758455151E-3</v>
      </c>
      <c r="H34" s="64"/>
      <c r="I34" s="51"/>
    </row>
    <row r="35" spans="1:9" x14ac:dyDescent="0.2">
      <c r="A35" s="62">
        <v>28</v>
      </c>
      <c r="B35" s="47" t="s">
        <v>32</v>
      </c>
      <c r="C35" s="63">
        <f>+'[1]C1i,t (componente poblacional) '!E35*60%</f>
        <v>0.19386795310841862</v>
      </c>
      <c r="D35" s="63">
        <f>+'[1]C2i,t Eficiencia Recaudatoria'!K38*20%</f>
        <v>3.3593100302049283E-3</v>
      </c>
      <c r="E35" s="63">
        <f>+'[1]C3i,t Carencia Municipal'!J39*10%</f>
        <v>1.0587650776140057E-2</v>
      </c>
      <c r="F35" s="63">
        <f>+'[1]C4i,t Componente Compensatorio'!H42*10%</f>
        <v>1.3591028171223646E-4</v>
      </c>
      <c r="G35" s="63">
        <f t="shared" si="0"/>
        <v>0.20795082419647581</v>
      </c>
      <c r="H35" s="64"/>
      <c r="I35" s="51"/>
    </row>
    <row r="36" spans="1:9" x14ac:dyDescent="0.2">
      <c r="A36" s="62">
        <v>29</v>
      </c>
      <c r="B36" s="47" t="s">
        <v>33</v>
      </c>
      <c r="C36" s="63">
        <f>+'[1]C1i,t (componente poblacional) '!E36*60%</f>
        <v>3.9262221167116361E-3</v>
      </c>
      <c r="D36" s="63">
        <f>+'[1]C2i,t Eficiencia Recaudatoria'!K39*20%</f>
        <v>4.0525327877916385E-3</v>
      </c>
      <c r="E36" s="63">
        <f>+'[1]C3i,t Carencia Municipal'!J40*10%</f>
        <v>1.6073425732452051E-3</v>
      </c>
      <c r="F36" s="63">
        <f>+'[1]C4i,t Componente Compensatorio'!H43*10%</f>
        <v>1.4129485912956078E-3</v>
      </c>
      <c r="G36" s="63">
        <f t="shared" si="0"/>
        <v>1.0999046069044088E-2</v>
      </c>
      <c r="H36" s="64"/>
      <c r="I36" s="51"/>
    </row>
    <row r="37" spans="1:9" x14ac:dyDescent="0.2">
      <c r="A37" s="62">
        <v>30</v>
      </c>
      <c r="B37" s="47" t="s">
        <v>34</v>
      </c>
      <c r="C37" s="63">
        <f>+'[1]C1i,t (componente poblacional) '!E37*60%</f>
        <v>1.0159960740613446E-3</v>
      </c>
      <c r="D37" s="63">
        <f>+'[1]C2i,t Eficiencia Recaudatoria'!K40*20%</f>
        <v>4.3708041619287012E-3</v>
      </c>
      <c r="E37" s="63">
        <f>+'[1]C3i,t Carencia Municipal'!J41*10%</f>
        <v>2.1283708979956593E-4</v>
      </c>
      <c r="F37" s="63">
        <f>+'[1]C4i,t Componente Compensatorio'!H44*10%</f>
        <v>2.3596980704269355E-3</v>
      </c>
      <c r="G37" s="63">
        <f t="shared" si="0"/>
        <v>7.9593353962165471E-3</v>
      </c>
      <c r="H37" s="64"/>
      <c r="I37" s="51"/>
    </row>
    <row r="38" spans="1:9" x14ac:dyDescent="0.2">
      <c r="A38" s="62">
        <v>31</v>
      </c>
      <c r="B38" s="47" t="s">
        <v>35</v>
      </c>
      <c r="C38" s="63">
        <f>+'[1]C1i,t (componente poblacional) '!E38*60%</f>
        <v>3.1772465634749519E-3</v>
      </c>
      <c r="D38" s="63">
        <f>+'[1]C2i,t Eficiencia Recaudatoria'!K41*20%</f>
        <v>3.2330696485370564E-3</v>
      </c>
      <c r="E38" s="63">
        <f>+'[1]C3i,t Carencia Municipal'!J42*10%</f>
        <v>1.1227258068892815E-3</v>
      </c>
      <c r="F38" s="63">
        <f>+'[1]C4i,t Componente Compensatorio'!H45*10%</f>
        <v>1.8534909270045295E-3</v>
      </c>
      <c r="G38" s="63">
        <f t="shared" si="0"/>
        <v>9.3865329459058185E-3</v>
      </c>
      <c r="H38" s="64"/>
      <c r="I38" s="51"/>
    </row>
    <row r="39" spans="1:9" x14ac:dyDescent="0.2">
      <c r="A39" s="62">
        <v>32</v>
      </c>
      <c r="B39" s="47" t="s">
        <v>36</v>
      </c>
      <c r="C39" s="63">
        <f>+'[1]C1i,t (componente poblacional) '!E39*60%</f>
        <v>2.5858046136865731E-3</v>
      </c>
      <c r="D39" s="63">
        <f>+'[1]C2i,t Eficiencia Recaudatoria'!K42*20%</f>
        <v>4.4376224867015536E-3</v>
      </c>
      <c r="E39" s="63">
        <f>+'[1]C3i,t Carencia Municipal'!J43*10%</f>
        <v>1.1561311839233153E-3</v>
      </c>
      <c r="F39" s="63">
        <f>+'[1]C4i,t Componente Compensatorio'!H46*10%</f>
        <v>1.5919174541344158E-3</v>
      </c>
      <c r="G39" s="63">
        <f t="shared" si="0"/>
        <v>9.7714757384458582E-3</v>
      </c>
      <c r="H39" s="64"/>
      <c r="I39" s="51"/>
    </row>
    <row r="40" spans="1:9" x14ac:dyDescent="0.2">
      <c r="A40" s="62">
        <v>33</v>
      </c>
      <c r="B40" s="47" t="s">
        <v>37</v>
      </c>
      <c r="C40" s="63">
        <f>+'[1]C1i,t (componente poblacional) '!E40*60%</f>
        <v>8.4783267280950855E-3</v>
      </c>
      <c r="D40" s="63">
        <f>+'[1]C2i,t Eficiencia Recaudatoria'!K43*20%</f>
        <v>3.2587329374689036E-3</v>
      </c>
      <c r="E40" s="63">
        <f>+'[1]C3i,t Carencia Municipal'!J44*10%</f>
        <v>1.8555870656936366E-3</v>
      </c>
      <c r="F40" s="63">
        <f>+'[1]C4i,t Componente Compensatorio'!H47*10%</f>
        <v>1.2369711019386714E-3</v>
      </c>
      <c r="G40" s="63">
        <f t="shared" ref="G40:G65" si="1">SUM(C40:F40)</f>
        <v>1.4829617833196296E-2</v>
      </c>
      <c r="H40" s="64"/>
      <c r="I40" s="51"/>
    </row>
    <row r="41" spans="1:9" x14ac:dyDescent="0.2">
      <c r="A41" s="62">
        <v>34</v>
      </c>
      <c r="B41" s="47" t="s">
        <v>38</v>
      </c>
      <c r="C41" s="63">
        <f>+'[1]C1i,t (componente poblacional) '!E41*60%</f>
        <v>2.2928473862213017E-3</v>
      </c>
      <c r="D41" s="63">
        <f>+'[1]C2i,t Eficiencia Recaudatoria'!K44*20%</f>
        <v>3.3133622577891696E-3</v>
      </c>
      <c r="E41" s="63">
        <f>+'[1]C3i,t Carencia Municipal'!J45*10%</f>
        <v>5.2222720171044522E-4</v>
      </c>
      <c r="F41" s="63">
        <f>+'[1]C4i,t Componente Compensatorio'!H48*10%</f>
        <v>2.3657075717465892E-3</v>
      </c>
      <c r="G41" s="63">
        <f t="shared" si="1"/>
        <v>8.4941444174675054E-3</v>
      </c>
      <c r="H41" s="64"/>
      <c r="I41" s="51"/>
    </row>
    <row r="42" spans="1:9" x14ac:dyDescent="0.2">
      <c r="A42" s="62">
        <v>35</v>
      </c>
      <c r="B42" s="47" t="s">
        <v>39</v>
      </c>
      <c r="C42" s="63">
        <f>+'[1]C1i,t (componente poblacional) '!E42*60%</f>
        <v>7.0597164324272613E-2</v>
      </c>
      <c r="D42" s="63">
        <f>+'[1]C2i,t Eficiencia Recaudatoria'!K45*20%</f>
        <v>2.8271367045705534E-3</v>
      </c>
      <c r="E42" s="63">
        <f>+'[1]C3i,t Carencia Municipal'!J46*10%</f>
        <v>4.2672994688288902E-3</v>
      </c>
      <c r="F42" s="63">
        <f>+'[1]C4i,t Componente Compensatorio'!H49*10%</f>
        <v>3.4726158380974596E-4</v>
      </c>
      <c r="G42" s="63">
        <f t="shared" si="1"/>
        <v>7.8038862081481808E-2</v>
      </c>
      <c r="H42" s="64"/>
      <c r="I42" s="51"/>
    </row>
    <row r="43" spans="1:9" x14ac:dyDescent="0.2">
      <c r="A43" s="62">
        <v>36</v>
      </c>
      <c r="B43" s="47" t="s">
        <v>40</v>
      </c>
      <c r="C43" s="63">
        <f>+'[1]C1i,t (componente poblacional) '!E43*60%</f>
        <v>6.2044003819640677E-3</v>
      </c>
      <c r="D43" s="63">
        <f>+'[1]C2i,t Eficiencia Recaudatoria'!K46*20%</f>
        <v>3.3124359806763351E-3</v>
      </c>
      <c r="E43" s="63">
        <f>+'[1]C3i,t Carencia Municipal'!J47*10%</f>
        <v>2.0805350671437004E-3</v>
      </c>
      <c r="F43" s="63">
        <f>+'[1]C4i,t Componente Compensatorio'!H50*10%</f>
        <v>1.2699482707513345E-3</v>
      </c>
      <c r="G43" s="63">
        <f t="shared" si="1"/>
        <v>1.2867319700535437E-2</v>
      </c>
      <c r="H43" s="64"/>
      <c r="I43" s="51"/>
    </row>
    <row r="44" spans="1:9" x14ac:dyDescent="0.2">
      <c r="A44" s="62">
        <v>37</v>
      </c>
      <c r="B44" s="47" t="s">
        <v>41</v>
      </c>
      <c r="C44" s="63">
        <f>+'[1]C1i,t (componente poblacional) '!E44*60%</f>
        <v>2.0204481877080561E-2</v>
      </c>
      <c r="D44" s="63">
        <f>+'[1]C2i,t Eficiencia Recaudatoria'!K47*20%</f>
        <v>3.2586909656558203E-3</v>
      </c>
      <c r="E44" s="63">
        <f>+'[1]C3i,t Carencia Municipal'!J48*10%</f>
        <v>7.5539726418531019E-3</v>
      </c>
      <c r="F44" s="63">
        <f>+'[1]C4i,t Componente Compensatorio'!H51*10%</f>
        <v>4.827363416100535E-4</v>
      </c>
      <c r="G44" s="63">
        <f t="shared" si="1"/>
        <v>3.1499881826199533E-2</v>
      </c>
      <c r="H44" s="64"/>
      <c r="I44" s="51"/>
    </row>
    <row r="45" spans="1:9" x14ac:dyDescent="0.2">
      <c r="A45" s="62">
        <v>38</v>
      </c>
      <c r="B45" s="47" t="s">
        <v>42</v>
      </c>
      <c r="C45" s="63">
        <f>+'[1]C1i,t (componente poblacional) '!E45*60%</f>
        <v>3.0503267777008103E-3</v>
      </c>
      <c r="D45" s="63">
        <f>+'[1]C2i,t Eficiencia Recaudatoria'!K48*20%</f>
        <v>3.8588321174546493E-3</v>
      </c>
      <c r="E45" s="63">
        <f>+'[1]C3i,t Carencia Municipal'!J49*10%</f>
        <v>1.2249373906410763E-3</v>
      </c>
      <c r="F45" s="63">
        <f>+'[1]C4i,t Componente Compensatorio'!H52*10%</f>
        <v>1.6541420573421572E-3</v>
      </c>
      <c r="G45" s="63">
        <f t="shared" si="1"/>
        <v>9.788238343138694E-3</v>
      </c>
      <c r="H45" s="64"/>
      <c r="I45" s="51"/>
    </row>
    <row r="46" spans="1:9" x14ac:dyDescent="0.2">
      <c r="A46" s="62">
        <v>39</v>
      </c>
      <c r="B46" s="47" t="s">
        <v>71</v>
      </c>
      <c r="C46" s="63">
        <f>+'[1]C1i,t (componente poblacional) '!E46*60%</f>
        <v>2.8919427904282213E-3</v>
      </c>
      <c r="D46" s="63">
        <f>+'[1]C2i,t Eficiencia Recaudatoria'!K49*20%</f>
        <v>3.111704117707659E-3</v>
      </c>
      <c r="E46" s="63">
        <f>+'[1]C3i,t Carencia Municipal'!J50*10%</f>
        <v>1.0704236650626738E-3</v>
      </c>
      <c r="F46" s="63">
        <f>+'[1]C4i,t Componente Compensatorio'!H53*10%</f>
        <v>1.9492199094979753E-3</v>
      </c>
      <c r="G46" s="63">
        <f t="shared" si="1"/>
        <v>9.0232904826965301E-3</v>
      </c>
      <c r="H46" s="64"/>
      <c r="I46" s="51"/>
    </row>
    <row r="47" spans="1:9" x14ac:dyDescent="0.2">
      <c r="A47" s="62">
        <v>40</v>
      </c>
      <c r="B47" s="47" t="s">
        <v>43</v>
      </c>
      <c r="C47" s="63">
        <f>+'[1]C1i,t (componente poblacional) '!E47*60%</f>
        <v>7.8592473040175314E-3</v>
      </c>
      <c r="D47" s="63">
        <f>+'[1]C2i,t Eficiencia Recaudatoria'!K50*20%</f>
        <v>3.090651084342319E-3</v>
      </c>
      <c r="E47" s="63">
        <f>+'[1]C3i,t Carencia Municipal'!J51*10%</f>
        <v>2.5451213326164032E-3</v>
      </c>
      <c r="F47" s="63">
        <f>+'[1]C4i,t Componente Compensatorio'!H54*10%</f>
        <v>1.1219136533306764E-3</v>
      </c>
      <c r="G47" s="63">
        <f t="shared" si="1"/>
        <v>1.4616933374306931E-2</v>
      </c>
      <c r="H47" s="64"/>
      <c r="I47" s="51"/>
    </row>
    <row r="48" spans="1:9" x14ac:dyDescent="0.2">
      <c r="A48" s="62">
        <v>41</v>
      </c>
      <c r="B48" s="47" t="s">
        <v>44</v>
      </c>
      <c r="C48" s="63">
        <f>+'[1]C1i,t (componente poblacional) '!E48*60%</f>
        <v>4.3156979082329553E-3</v>
      </c>
      <c r="D48" s="63">
        <f>+'[1]C2i,t Eficiencia Recaudatoria'!K51*20%</f>
        <v>4.2961113208566997E-3</v>
      </c>
      <c r="E48" s="63">
        <f>+'[1]C3i,t Carencia Municipal'!J52*10%</f>
        <v>1.6570244099424595E-3</v>
      </c>
      <c r="F48" s="63">
        <f>+'[1]C4i,t Componente Compensatorio'!H55*10%</f>
        <v>1.3391264727963749E-3</v>
      </c>
      <c r="G48" s="63">
        <f t="shared" si="1"/>
        <v>1.160796011182849E-2</v>
      </c>
      <c r="H48" s="64"/>
      <c r="I48" s="51"/>
    </row>
    <row r="49" spans="1:9" x14ac:dyDescent="0.2">
      <c r="A49" s="62">
        <v>42</v>
      </c>
      <c r="B49" s="47" t="s">
        <v>45</v>
      </c>
      <c r="C49" s="63">
        <f>+'[1]C1i,t (componente poblacional) '!E49*60%</f>
        <v>3.8709471681332834E-3</v>
      </c>
      <c r="D49" s="63">
        <f>+'[1]C2i,t Eficiencia Recaudatoria'!K52*20%</f>
        <v>2.5737501442971294E-3</v>
      </c>
      <c r="E49" s="63">
        <f>+'[1]C3i,t Carencia Municipal'!J53*10%</f>
        <v>1.5441952942995424E-3</v>
      </c>
      <c r="F49" s="63">
        <f>+'[1]C4i,t Componente Compensatorio'!H56*10%</f>
        <v>1.7428931423822402E-3</v>
      </c>
      <c r="G49" s="63">
        <f t="shared" si="1"/>
        <v>9.7317857491121956E-3</v>
      </c>
      <c r="H49" s="64"/>
      <c r="I49" s="51"/>
    </row>
    <row r="50" spans="1:9" x14ac:dyDescent="0.2">
      <c r="A50" s="62">
        <v>43</v>
      </c>
      <c r="B50" s="47" t="s">
        <v>46</v>
      </c>
      <c r="C50" s="63">
        <f>+'[1]C1i,t (componente poblacional) '!E50*60%</f>
        <v>2.8589904172372804E-3</v>
      </c>
      <c r="D50" s="63">
        <f>+'[1]C2i,t Eficiencia Recaudatoria'!K53*20%</f>
        <v>3.1221347808727587E-3</v>
      </c>
      <c r="E50" s="63">
        <f>+'[1]C3i,t Carencia Municipal'!J54*10%</f>
        <v>9.3734952609988867E-4</v>
      </c>
      <c r="F50" s="63">
        <f>+'[1]C4i,t Componente Compensatorio'!H57*10%</f>
        <v>2.0365938822076738E-3</v>
      </c>
      <c r="G50" s="63">
        <f t="shared" si="1"/>
        <v>8.955068606417602E-3</v>
      </c>
      <c r="H50" s="64"/>
      <c r="I50" s="51"/>
    </row>
    <row r="51" spans="1:9" x14ac:dyDescent="0.2">
      <c r="A51" s="62">
        <v>44</v>
      </c>
      <c r="B51" s="47" t="s">
        <v>47</v>
      </c>
      <c r="C51" s="63">
        <f>+'[1]C1i,t (componente poblacional) '!E51*60%</f>
        <v>1.6935393860583116E-3</v>
      </c>
      <c r="D51" s="63">
        <f>+'[1]C2i,t Eficiencia Recaudatoria'!K54*20%</f>
        <v>4.5700661434547795E-3</v>
      </c>
      <c r="E51" s="63">
        <f>+'[1]C3i,t Carencia Municipal'!J55*10%</f>
        <v>4.095942060297242E-4</v>
      </c>
      <c r="F51" s="63">
        <f>+'[1]C4i,t Componente Compensatorio'!H58*10%</f>
        <v>2.0352471446518387E-3</v>
      </c>
      <c r="G51" s="63">
        <f t="shared" si="1"/>
        <v>8.7084468801946549E-3</v>
      </c>
      <c r="H51" s="64"/>
      <c r="I51" s="51"/>
    </row>
    <row r="52" spans="1:9" x14ac:dyDescent="0.2">
      <c r="A52" s="62">
        <v>45</v>
      </c>
      <c r="B52" s="47" t="s">
        <v>48</v>
      </c>
      <c r="C52" s="63">
        <f>+'[1]C1i,t (componente poblacional) '!E52*60%</f>
        <v>1.6065876400254404E-3</v>
      </c>
      <c r="D52" s="63">
        <f>+'[1]C2i,t Eficiencia Recaudatoria'!K55*20%</f>
        <v>3.4714855302215293E-3</v>
      </c>
      <c r="E52" s="63">
        <f>+'[1]C3i,t Carencia Municipal'!J56*10%</f>
        <v>3.2178036646214077E-4</v>
      </c>
      <c r="F52" s="63">
        <f>+'[1]C4i,t Componente Compensatorio'!H59*10%</f>
        <v>2.6055675777013408E-3</v>
      </c>
      <c r="G52" s="63">
        <f t="shared" si="1"/>
        <v>8.005421114410452E-3</v>
      </c>
      <c r="H52" s="64"/>
      <c r="I52" s="51"/>
    </row>
    <row r="53" spans="1:9" x14ac:dyDescent="0.2">
      <c r="A53" s="62">
        <v>46</v>
      </c>
      <c r="B53" s="47" t="s">
        <v>49</v>
      </c>
      <c r="C53" s="63">
        <f>+'[1]C1i,t (componente poblacional) '!E53*60%</f>
        <v>3.0163114247295161E-3</v>
      </c>
      <c r="D53" s="63">
        <f>+'[1]C2i,t Eficiencia Recaudatoria'!K56*20%</f>
        <v>3.8948514443617453E-3</v>
      </c>
      <c r="E53" s="63">
        <f>+'[1]C3i,t Carencia Municipal'!J57*10%</f>
        <v>6.3771429905838466E-4</v>
      </c>
      <c r="F53" s="63">
        <f>+'[1]C4i,t Componente Compensatorio'!H60*10%</f>
        <v>1.9621022657052363E-3</v>
      </c>
      <c r="G53" s="63">
        <f t="shared" si="1"/>
        <v>9.5109794338548818E-3</v>
      </c>
      <c r="H53" s="64"/>
      <c r="I53" s="51"/>
    </row>
    <row r="54" spans="1:9" x14ac:dyDescent="0.2">
      <c r="A54" s="62">
        <v>47</v>
      </c>
      <c r="B54" s="47" t="s">
        <v>50</v>
      </c>
      <c r="C54" s="63">
        <f>+'[1]C1i,t (componente poblacional) '!E54*60%</f>
        <v>3.6689810098662237E-3</v>
      </c>
      <c r="D54" s="63">
        <f>+'[1]C2i,t Eficiencia Recaudatoria'!K57*20%</f>
        <v>2.9643586842985083E-3</v>
      </c>
      <c r="E54" s="63">
        <f>+'[1]C3i,t Carencia Municipal'!J58*10%</f>
        <v>7.2897267242282536E-4</v>
      </c>
      <c r="F54" s="63">
        <f>+'[1]C4i,t Componente Compensatorio'!H61*10%</f>
        <v>2.146456985097855E-3</v>
      </c>
      <c r="G54" s="63">
        <f t="shared" si="1"/>
        <v>9.5087693516854119E-3</v>
      </c>
      <c r="H54" s="64"/>
      <c r="I54" s="51"/>
    </row>
    <row r="55" spans="1:9" x14ac:dyDescent="0.2">
      <c r="A55" s="62">
        <v>48</v>
      </c>
      <c r="B55" s="47" t="s">
        <v>51</v>
      </c>
      <c r="C55" s="63">
        <f>+'[1]C1i,t (componente poblacional) '!E55*60%</f>
        <v>3.8705219762211421E-3</v>
      </c>
      <c r="D55" s="63">
        <f>+'[1]C2i,t Eficiencia Recaudatoria'!K58*20%</f>
        <v>2.5359681873363582E-3</v>
      </c>
      <c r="E55" s="63">
        <f>+'[1]C3i,t Carencia Municipal'!J59*10%</f>
        <v>9.4556509781909624E-4</v>
      </c>
      <c r="F55" s="63">
        <f>+'[1]C4i,t Componente Compensatorio'!H62*10%</f>
        <v>2.1194352628838716E-3</v>
      </c>
      <c r="G55" s="63">
        <f t="shared" si="1"/>
        <v>9.4714905242604674E-3</v>
      </c>
      <c r="H55" s="64"/>
      <c r="I55" s="51"/>
    </row>
    <row r="56" spans="1:9" x14ac:dyDescent="0.2">
      <c r="A56" s="62">
        <v>49</v>
      </c>
      <c r="B56" s="47" t="s">
        <v>52</v>
      </c>
      <c r="C56" s="63">
        <f>+'[1]C1i,t (componente poblacional) '!E56*60%</f>
        <v>1.9722526844668537E-3</v>
      </c>
      <c r="D56" s="63">
        <f>+'[1]C2i,t Eficiencia Recaudatoria'!K59*20%</f>
        <v>2.3817806951075722E-3</v>
      </c>
      <c r="E56" s="63">
        <f>+'[1]C3i,t Carencia Municipal'!J60*10%</f>
        <v>6.0638752956801434E-4</v>
      </c>
      <c r="F56" s="63">
        <f>+'[1]C4i,t Componente Compensatorio'!H63*10%</f>
        <v>2.849827075432027E-3</v>
      </c>
      <c r="G56" s="63">
        <f t="shared" si="1"/>
        <v>7.8102479845744673E-3</v>
      </c>
      <c r="H56" s="64"/>
      <c r="I56" s="51"/>
    </row>
    <row r="57" spans="1:9" x14ac:dyDescent="0.2">
      <c r="A57" s="62">
        <v>50</v>
      </c>
      <c r="B57" s="47" t="s">
        <v>53</v>
      </c>
      <c r="C57" s="63">
        <f>+'[1]C1i,t (componente poblacional) '!E57*60%</f>
        <v>3.2863082889391638E-3</v>
      </c>
      <c r="D57" s="63">
        <f>+'[1]C2i,t Eficiencia Recaudatoria'!K60*20%</f>
        <v>4.4351726334480712E-3</v>
      </c>
      <c r="E57" s="63">
        <f>+'[1]C3i,t Carencia Municipal'!J61*10%</f>
        <v>7.0270482602260141E-4</v>
      </c>
      <c r="F57" s="63">
        <f>+'[1]C4i,t Componente Compensatorio'!H64*10%</f>
        <v>1.7470237263173774E-3</v>
      </c>
      <c r="G57" s="63">
        <f t="shared" si="1"/>
        <v>1.0171209474727215E-2</v>
      </c>
      <c r="H57" s="64"/>
      <c r="I57" s="51"/>
    </row>
    <row r="58" spans="1:9" x14ac:dyDescent="0.2">
      <c r="A58" s="62">
        <v>51</v>
      </c>
      <c r="B58" s="47" t="s">
        <v>54</v>
      </c>
      <c r="C58" s="63">
        <f>+'[1]C1i,t (componente poblacional) '!E58*60%</f>
        <v>1.1263333752619801E-3</v>
      </c>
      <c r="D58" s="63">
        <f>+'[1]C2i,t Eficiencia Recaudatoria'!K61*20%</f>
        <v>3.0185923036242178E-3</v>
      </c>
      <c r="E58" s="63">
        <f>+'[1]C3i,t Carencia Municipal'!J62*10%</f>
        <v>1.2139632678074019E-4</v>
      </c>
      <c r="F58" s="63">
        <f>+'[1]C4i,t Componente Compensatorio'!H65*10%</f>
        <v>3.3318551118155259E-3</v>
      </c>
      <c r="G58" s="63">
        <f t="shared" si="1"/>
        <v>7.5981771174824641E-3</v>
      </c>
      <c r="H58" s="64"/>
      <c r="I58" s="51"/>
    </row>
    <row r="59" spans="1:9" x14ac:dyDescent="0.2">
      <c r="A59" s="62">
        <v>52</v>
      </c>
      <c r="B59" s="47" t="s">
        <v>55</v>
      </c>
      <c r="C59" s="63">
        <f>+'[1]C1i,t (componente poblacional) '!E59*60%</f>
        <v>8.1613461575938389E-3</v>
      </c>
      <c r="D59" s="63">
        <f>+'[1]C2i,t Eficiencia Recaudatoria'!K62*20%</f>
        <v>3.4704159533585212E-3</v>
      </c>
      <c r="E59" s="63">
        <f>+'[1]C3i,t Carencia Municipal'!J63*10%</f>
        <v>1.6023567262688121E-3</v>
      </c>
      <c r="F59" s="63">
        <f>+'[1]C4i,t Componente Compensatorio'!H66*10%</f>
        <v>1.2896905882593325E-3</v>
      </c>
      <c r="G59" s="63">
        <f t="shared" si="1"/>
        <v>1.4523809425480505E-2</v>
      </c>
      <c r="H59" s="64"/>
      <c r="I59" s="51"/>
    </row>
    <row r="60" spans="1:9" x14ac:dyDescent="0.2">
      <c r="A60" s="62">
        <v>53</v>
      </c>
      <c r="B60" s="47" t="s">
        <v>56</v>
      </c>
      <c r="C60" s="63">
        <f>+'[1]C1i,t (componente poblacional) '!E60*60%</f>
        <v>1.1248877227607002E-2</v>
      </c>
      <c r="D60" s="63">
        <f>+'[1]C2i,t Eficiencia Recaudatoria'!K63*20%</f>
        <v>4.4922856576983762E-3</v>
      </c>
      <c r="E60" s="63">
        <f>+'[1]C3i,t Carencia Municipal'!J64*10%</f>
        <v>1.8954816482176378E-3</v>
      </c>
      <c r="F60" s="63">
        <f>+'[1]C4i,t Componente Compensatorio'!H67*10%</f>
        <v>1.0070235903431449E-3</v>
      </c>
      <c r="G60" s="63">
        <f t="shared" si="1"/>
        <v>1.8643668123866159E-2</v>
      </c>
      <c r="H60" s="64"/>
      <c r="I60" s="51"/>
    </row>
    <row r="61" spans="1:9" x14ac:dyDescent="0.2">
      <c r="A61" s="62">
        <v>54</v>
      </c>
      <c r="B61" s="47" t="s">
        <v>57</v>
      </c>
      <c r="C61" s="63">
        <f>+'[1]C1i,t (componente poblacional) '!E61*60%</f>
        <v>5.8221528529491485E-3</v>
      </c>
      <c r="D61" s="63">
        <f>+'[1]C2i,t Eficiencia Recaudatoria'!K64*20%</f>
        <v>3.5491703041055228E-3</v>
      </c>
      <c r="E61" s="63">
        <f>+'[1]C3i,t Carencia Municipal'!J65*10%</f>
        <v>1.0850423568257057E-3</v>
      </c>
      <c r="F61" s="63">
        <f>+'[1]C4i,t Componente Compensatorio'!H68*10%</f>
        <v>1.5819101785271364E-3</v>
      </c>
      <c r="G61" s="63">
        <f t="shared" si="1"/>
        <v>1.2038275692407514E-2</v>
      </c>
      <c r="H61" s="64"/>
      <c r="I61" s="51"/>
    </row>
    <row r="62" spans="1:9" x14ac:dyDescent="0.2">
      <c r="A62" s="62">
        <v>55</v>
      </c>
      <c r="B62" s="47" t="s">
        <v>58</v>
      </c>
      <c r="C62" s="63">
        <f>+'[1]C1i,t (componente poblacional) '!E62*60%</f>
        <v>2.1905887313513482E-3</v>
      </c>
      <c r="D62" s="63">
        <f>+'[1]C2i,t Eficiencia Recaudatoria'!K65*20%</f>
        <v>3.0622500539523585E-3</v>
      </c>
      <c r="E62" s="63">
        <f>+'[1]C3i,t Carencia Municipal'!J66*10%</f>
        <v>6.8063520304598689E-4</v>
      </c>
      <c r="F62" s="63">
        <f>+'[1]C4i,t Componente Compensatorio'!H69*10%</f>
        <v>2.3511941721958592E-3</v>
      </c>
      <c r="G62" s="63">
        <f t="shared" si="1"/>
        <v>8.2846681605455528E-3</v>
      </c>
      <c r="H62" s="64"/>
      <c r="I62" s="51"/>
    </row>
    <row r="63" spans="1:9" x14ac:dyDescent="0.2">
      <c r="A63" s="62">
        <v>56</v>
      </c>
      <c r="B63" s="47" t="s">
        <v>59</v>
      </c>
      <c r="C63" s="63">
        <f>+'[1]C1i,t (componente poblacional) '!E63*60%</f>
        <v>1.0574735450907164E-2</v>
      </c>
      <c r="D63" s="63">
        <f>+'[1]C2i,t Eficiencia Recaudatoria'!K66*20%</f>
        <v>2.8027700457669375E-3</v>
      </c>
      <c r="E63" s="63">
        <f>+'[1]C3i,t Carencia Municipal'!J67*10%</f>
        <v>4.0840224229578984E-3</v>
      </c>
      <c r="F63" s="63">
        <f>+'[1]C4i,t Componente Compensatorio'!H70*10%</f>
        <v>8.3592833410392866E-4</v>
      </c>
      <c r="G63" s="63">
        <f t="shared" si="1"/>
        <v>1.8297456253735928E-2</v>
      </c>
      <c r="H63" s="64"/>
      <c r="I63" s="51"/>
    </row>
    <row r="64" spans="1:9" x14ac:dyDescent="0.2">
      <c r="A64" s="62">
        <v>57</v>
      </c>
      <c r="B64" s="47" t="s">
        <v>60</v>
      </c>
      <c r="C64" s="63">
        <f>+'[1]C1i,t (componente poblacional) '!E64*60%</f>
        <v>4.4557986432834738E-3</v>
      </c>
      <c r="D64" s="63">
        <f>+'[1]C2i,t Eficiencia Recaudatoria'!K67*20%</f>
        <v>2.0579205931797353E-3</v>
      </c>
      <c r="E64" s="63">
        <f>+'[1]C3i,t Carencia Municipal'!J68*10%</f>
        <v>8.6016036123991277E-4</v>
      </c>
      <c r="F64" s="63">
        <f>+'[1]C4i,t Componente Compensatorio'!H71*10%</f>
        <v>2.3021509155108861E-3</v>
      </c>
      <c r="G64" s="63">
        <f t="shared" si="1"/>
        <v>9.6760305132140081E-3</v>
      </c>
      <c r="H64" s="64"/>
      <c r="I64" s="51"/>
    </row>
    <row r="65" spans="1:9" x14ac:dyDescent="0.2">
      <c r="A65" s="62">
        <v>58</v>
      </c>
      <c r="B65" s="47" t="s">
        <v>61</v>
      </c>
      <c r="C65" s="63">
        <f>+'[1]C1i,t (componente poblacional) '!E65*60%</f>
        <v>6.164432342222797E-3</v>
      </c>
      <c r="D65" s="63">
        <f>+'[1]C2i,t Eficiencia Recaudatoria'!K68*20%</f>
        <v>2.7542261828825271E-3</v>
      </c>
      <c r="E65" s="63">
        <f>+'[1]C3i,t Carencia Municipal'!J69*10%</f>
        <v>2.2656328195395218E-3</v>
      </c>
      <c r="F65" s="63">
        <f>+'[1]C4i,t Componente Compensatorio'!H72*10%</f>
        <v>1.2973229235295975E-3</v>
      </c>
      <c r="G65" s="63">
        <f t="shared" si="1"/>
        <v>1.2481614268174443E-2</v>
      </c>
      <c r="H65" s="64"/>
      <c r="I65" s="51"/>
    </row>
    <row r="66" spans="1:9" s="65" customFormat="1" x14ac:dyDescent="0.2">
      <c r="B66" s="66" t="s">
        <v>62</v>
      </c>
      <c r="C66" s="67">
        <f>SUM(C8:C65)</f>
        <v>0.6</v>
      </c>
      <c r="D66" s="67">
        <f>SUM(D8:D65)</f>
        <v>0.2</v>
      </c>
      <c r="E66" s="67">
        <f>SUM(E8:E65)</f>
        <v>9.9999999999999992E-2</v>
      </c>
      <c r="F66" s="67">
        <f>SUM(F8:F65)</f>
        <v>9.9999999999999964E-2</v>
      </c>
      <c r="G66" s="67">
        <f>SUM(G8:G65)</f>
        <v>1</v>
      </c>
      <c r="H66" s="68"/>
      <c r="I66" s="68"/>
    </row>
    <row r="74" spans="1:9" x14ac:dyDescent="0.2">
      <c r="G74" s="168"/>
    </row>
  </sheetData>
  <mergeCells count="6">
    <mergeCell ref="A1:G1"/>
    <mergeCell ref="A3:B6"/>
    <mergeCell ref="C3:C4"/>
    <mergeCell ref="D3:D4"/>
    <mergeCell ref="E3:E4"/>
    <mergeCell ref="G3:G4"/>
  </mergeCells>
  <printOptions horizontalCentered="1"/>
  <pageMargins left="0.19685039370078741" right="0.19685039370078741" top="0.19685039370078741" bottom="0.19685039370078741" header="0.31496062992125984" footer="0.31496062992125984"/>
  <pageSetup scale="6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82774-105A-4781-AABB-AFB984E58A92}">
  <sheetPr>
    <pageSetUpPr fitToPage="1"/>
  </sheetPr>
  <dimension ref="A1:E65"/>
  <sheetViews>
    <sheetView workbookViewId="0">
      <selection sqref="A1:D1"/>
    </sheetView>
  </sheetViews>
  <sheetFormatPr baseColWidth="10" defaultRowHeight="12.75" x14ac:dyDescent="0.2"/>
  <cols>
    <col min="1" max="1" width="8.28515625" style="120" customWidth="1"/>
    <col min="2" max="2" width="29.5703125" style="120" customWidth="1"/>
    <col min="3" max="3" width="18.5703125" style="122" customWidth="1"/>
    <col min="4" max="4" width="22.7109375" style="122" customWidth="1"/>
    <col min="5" max="5" width="12.7109375" style="120" bestFit="1" customWidth="1"/>
    <col min="6" max="16384" width="11.42578125" style="120"/>
  </cols>
  <sheetData>
    <row r="1" spans="1:4" s="115" customFormat="1" ht="15" customHeight="1" x14ac:dyDescent="0.2">
      <c r="A1" s="205" t="s">
        <v>102</v>
      </c>
      <c r="B1" s="205"/>
      <c r="C1" s="205"/>
      <c r="D1" s="205"/>
    </row>
    <row r="2" spans="1:4" s="115" customFormat="1" x14ac:dyDescent="0.2">
      <c r="B2" s="119"/>
      <c r="C2" s="119"/>
      <c r="D2" s="119"/>
    </row>
    <row r="3" spans="1:4" ht="12.75" customHeight="1" x14ac:dyDescent="0.2">
      <c r="A3" s="217" t="s">
        <v>1</v>
      </c>
      <c r="B3" s="217"/>
      <c r="C3" s="108" t="s">
        <v>97</v>
      </c>
      <c r="D3" s="108" t="s">
        <v>98</v>
      </c>
    </row>
    <row r="4" spans="1:4" x14ac:dyDescent="0.2">
      <c r="A4" s="217"/>
      <c r="B4" s="217"/>
      <c r="C4" s="109"/>
      <c r="D4" s="109" t="s">
        <v>99</v>
      </c>
    </row>
    <row r="5" spans="1:4" x14ac:dyDescent="0.2">
      <c r="A5" s="217"/>
      <c r="B5" s="217"/>
      <c r="C5" s="110" t="s">
        <v>100</v>
      </c>
      <c r="D5" s="110" t="s">
        <v>101</v>
      </c>
    </row>
    <row r="6" spans="1:4" x14ac:dyDescent="0.2">
      <c r="A6" s="111">
        <v>1</v>
      </c>
      <c r="B6" s="112" t="s">
        <v>70</v>
      </c>
      <c r="C6" s="113">
        <v>18974</v>
      </c>
      <c r="D6" s="114">
        <f t="shared" ref="D6:D63" si="0">+C6/$C$64</f>
        <v>6.7229927841389245E-3</v>
      </c>
    </row>
    <row r="7" spans="1:4" x14ac:dyDescent="0.2">
      <c r="A7" s="111">
        <v>2</v>
      </c>
      <c r="B7" s="112" t="s">
        <v>6</v>
      </c>
      <c r="C7" s="113">
        <v>7785</v>
      </c>
      <c r="D7" s="114">
        <f t="shared" si="0"/>
        <v>2.7584325300158918E-3</v>
      </c>
    </row>
    <row r="8" spans="1:4" x14ac:dyDescent="0.2">
      <c r="A8" s="111">
        <v>3</v>
      </c>
      <c r="B8" s="112" t="s">
        <v>7</v>
      </c>
      <c r="C8" s="113">
        <v>48359</v>
      </c>
      <c r="D8" s="114">
        <f t="shared" si="0"/>
        <v>1.7134879732696017E-2</v>
      </c>
    </row>
    <row r="9" spans="1:4" x14ac:dyDescent="0.2">
      <c r="A9" s="111">
        <v>4</v>
      </c>
      <c r="B9" s="112" t="s">
        <v>8</v>
      </c>
      <c r="C9" s="113">
        <v>4013</v>
      </c>
      <c r="D9" s="114">
        <f t="shared" si="0"/>
        <v>1.4219126195187891E-3</v>
      </c>
    </row>
    <row r="10" spans="1:4" x14ac:dyDescent="0.2">
      <c r="A10" s="111">
        <v>5</v>
      </c>
      <c r="B10" s="112" t="s">
        <v>9</v>
      </c>
      <c r="C10" s="113">
        <v>32544</v>
      </c>
      <c r="D10" s="114">
        <f t="shared" si="0"/>
        <v>1.1531204657268744E-2</v>
      </c>
    </row>
    <row r="11" spans="1:4" x14ac:dyDescent="0.2">
      <c r="A11" s="111">
        <v>6</v>
      </c>
      <c r="B11" s="112" t="s">
        <v>10</v>
      </c>
      <c r="C11" s="113">
        <v>18317</v>
      </c>
      <c r="D11" s="114">
        <f t="shared" si="0"/>
        <v>6.4902002122416294E-3</v>
      </c>
    </row>
    <row r="12" spans="1:4" x14ac:dyDescent="0.2">
      <c r="A12" s="111">
        <v>7</v>
      </c>
      <c r="B12" s="112" t="s">
        <v>11</v>
      </c>
      <c r="C12" s="113">
        <v>9579</v>
      </c>
      <c r="D12" s="114">
        <f t="shared" si="0"/>
        <v>3.3940944386669524E-3</v>
      </c>
    </row>
    <row r="13" spans="1:4" x14ac:dyDescent="0.2">
      <c r="A13" s="111">
        <v>8</v>
      </c>
      <c r="B13" s="112" t="s">
        <v>12</v>
      </c>
      <c r="C13" s="113">
        <v>19840</v>
      </c>
      <c r="D13" s="114">
        <f t="shared" si="0"/>
        <v>7.0298396140674744E-3</v>
      </c>
    </row>
    <row r="14" spans="1:4" x14ac:dyDescent="0.2">
      <c r="A14" s="111">
        <v>9</v>
      </c>
      <c r="B14" s="112" t="s">
        <v>13</v>
      </c>
      <c r="C14" s="113">
        <v>22075</v>
      </c>
      <c r="D14" s="114">
        <f t="shared" si="0"/>
        <v>7.8217595504304176E-3</v>
      </c>
    </row>
    <row r="15" spans="1:4" x14ac:dyDescent="0.2">
      <c r="A15" s="111">
        <v>10</v>
      </c>
      <c r="B15" s="112" t="s">
        <v>14</v>
      </c>
      <c r="C15" s="113">
        <v>5050</v>
      </c>
      <c r="D15" s="114">
        <f t="shared" si="0"/>
        <v>1.789349296927457E-3</v>
      </c>
    </row>
    <row r="16" spans="1:4" x14ac:dyDescent="0.2">
      <c r="A16" s="111">
        <v>11</v>
      </c>
      <c r="B16" s="112" t="s">
        <v>15</v>
      </c>
      <c r="C16" s="113">
        <v>30320</v>
      </c>
      <c r="D16" s="114">
        <f t="shared" si="0"/>
        <v>1.0743182313433762E-2</v>
      </c>
    </row>
    <row r="17" spans="1:4" x14ac:dyDescent="0.2">
      <c r="A17" s="111">
        <v>12</v>
      </c>
      <c r="B17" s="112" t="s">
        <v>16</v>
      </c>
      <c r="C17" s="113">
        <v>48106</v>
      </c>
      <c r="D17" s="114">
        <f t="shared" si="0"/>
        <v>1.7045235104552921E-2</v>
      </c>
    </row>
    <row r="18" spans="1:4" x14ac:dyDescent="0.2">
      <c r="A18" s="111">
        <v>13</v>
      </c>
      <c r="B18" s="112" t="s">
        <v>17</v>
      </c>
      <c r="C18" s="113">
        <v>179371</v>
      </c>
      <c r="D18" s="114">
        <f t="shared" si="0"/>
        <v>6.3555915393896018E-2</v>
      </c>
    </row>
    <row r="19" spans="1:4" x14ac:dyDescent="0.2">
      <c r="A19" s="111">
        <v>14</v>
      </c>
      <c r="B19" s="112" t="s">
        <v>18</v>
      </c>
      <c r="C19" s="113">
        <v>15660</v>
      </c>
      <c r="D19" s="114">
        <f t="shared" si="0"/>
        <v>5.5487544534423717E-3</v>
      </c>
    </row>
    <row r="20" spans="1:4" x14ac:dyDescent="0.2">
      <c r="A20" s="111">
        <v>15</v>
      </c>
      <c r="B20" s="112" t="s">
        <v>19</v>
      </c>
      <c r="C20" s="113">
        <v>21814</v>
      </c>
      <c r="D20" s="114">
        <f t="shared" si="0"/>
        <v>7.7292803095397123E-3</v>
      </c>
    </row>
    <row r="21" spans="1:4" x14ac:dyDescent="0.2">
      <c r="A21" s="111">
        <v>16</v>
      </c>
      <c r="B21" s="112" t="s">
        <v>20</v>
      </c>
      <c r="C21" s="113">
        <v>40899</v>
      </c>
      <c r="D21" s="114">
        <f t="shared" si="0"/>
        <v>1.4491603345551695E-2</v>
      </c>
    </row>
    <row r="22" spans="1:4" x14ac:dyDescent="0.2">
      <c r="A22" s="111">
        <v>17</v>
      </c>
      <c r="B22" s="112" t="s">
        <v>21</v>
      </c>
      <c r="C22" s="113">
        <v>25119</v>
      </c>
      <c r="D22" s="114">
        <f t="shared" si="0"/>
        <v>8.9003297008952067E-3</v>
      </c>
    </row>
    <row r="23" spans="1:4" x14ac:dyDescent="0.2">
      <c r="A23" s="111">
        <v>18</v>
      </c>
      <c r="B23" s="112" t="s">
        <v>22</v>
      </c>
      <c r="C23" s="113">
        <v>15334</v>
      </c>
      <c r="D23" s="114">
        <f t="shared" si="0"/>
        <v>5.4332439839773518E-3</v>
      </c>
    </row>
    <row r="24" spans="1:4" x14ac:dyDescent="0.2">
      <c r="A24" s="111">
        <v>19</v>
      </c>
      <c r="B24" s="112" t="s">
        <v>23</v>
      </c>
      <c r="C24" s="113">
        <v>5453</v>
      </c>
      <c r="D24" s="114">
        <f t="shared" si="0"/>
        <v>1.9321429140882025E-3</v>
      </c>
    </row>
    <row r="25" spans="1:4" x14ac:dyDescent="0.2">
      <c r="A25" s="111">
        <v>20</v>
      </c>
      <c r="B25" s="112" t="s">
        <v>24</v>
      </c>
      <c r="C25" s="113">
        <v>102199</v>
      </c>
      <c r="D25" s="114">
        <f t="shared" si="0"/>
        <v>3.6211823524096867E-2</v>
      </c>
    </row>
    <row r="26" spans="1:4" x14ac:dyDescent="0.2">
      <c r="A26" s="111">
        <v>21</v>
      </c>
      <c r="B26" s="112" t="s">
        <v>25</v>
      </c>
      <c r="C26" s="113">
        <v>58469</v>
      </c>
      <c r="D26" s="114">
        <f t="shared" si="0"/>
        <v>2.0717121592485441E-2</v>
      </c>
    </row>
    <row r="27" spans="1:4" x14ac:dyDescent="0.2">
      <c r="A27" s="111">
        <v>22</v>
      </c>
      <c r="B27" s="112" t="s">
        <v>26</v>
      </c>
      <c r="C27" s="113">
        <v>19036</v>
      </c>
      <c r="D27" s="114">
        <f t="shared" si="0"/>
        <v>6.7449610329328854E-3</v>
      </c>
    </row>
    <row r="28" spans="1:4" x14ac:dyDescent="0.2">
      <c r="A28" s="111">
        <v>23</v>
      </c>
      <c r="B28" s="112" t="s">
        <v>27</v>
      </c>
      <c r="C28" s="113">
        <v>15301</v>
      </c>
      <c r="D28" s="114">
        <f t="shared" si="0"/>
        <v>5.4215512063934693E-3</v>
      </c>
    </row>
    <row r="29" spans="1:4" x14ac:dyDescent="0.2">
      <c r="A29" s="111">
        <v>24</v>
      </c>
      <c r="B29" s="112" t="s">
        <v>28</v>
      </c>
      <c r="C29" s="113">
        <v>97943</v>
      </c>
      <c r="D29" s="114">
        <f t="shared" si="0"/>
        <v>3.4703809542369485E-2</v>
      </c>
    </row>
    <row r="30" spans="1:4" x14ac:dyDescent="0.2">
      <c r="A30" s="111">
        <v>25</v>
      </c>
      <c r="B30" s="112" t="s">
        <v>29</v>
      </c>
      <c r="C30" s="113">
        <v>31107</v>
      </c>
      <c r="D30" s="114">
        <f t="shared" si="0"/>
        <v>1.1022037342479684E-2</v>
      </c>
    </row>
    <row r="31" spans="1:4" x14ac:dyDescent="0.2">
      <c r="A31" s="111">
        <v>26</v>
      </c>
      <c r="B31" s="112" t="s">
        <v>30</v>
      </c>
      <c r="C31" s="113">
        <v>9382</v>
      </c>
      <c r="D31" s="114">
        <f t="shared" si="0"/>
        <v>3.3242920997571092E-3</v>
      </c>
    </row>
    <row r="32" spans="1:4" x14ac:dyDescent="0.2">
      <c r="A32" s="111">
        <v>27</v>
      </c>
      <c r="B32" s="112" t="s">
        <v>31</v>
      </c>
      <c r="C32" s="113">
        <v>10215</v>
      </c>
      <c r="D32" s="114">
        <f t="shared" si="0"/>
        <v>3.6194461521017766E-3</v>
      </c>
    </row>
    <row r="33" spans="1:4" x14ac:dyDescent="0.2">
      <c r="A33" s="111">
        <v>28</v>
      </c>
      <c r="B33" s="112" t="s">
        <v>32</v>
      </c>
      <c r="C33" s="113">
        <v>911908</v>
      </c>
      <c r="D33" s="114">
        <f t="shared" si="0"/>
        <v>0.32311325518069772</v>
      </c>
    </row>
    <row r="34" spans="1:4" x14ac:dyDescent="0.2">
      <c r="A34" s="111">
        <v>29</v>
      </c>
      <c r="B34" s="112" t="s">
        <v>33</v>
      </c>
      <c r="C34" s="113">
        <v>18468</v>
      </c>
      <c r="D34" s="114">
        <f t="shared" si="0"/>
        <v>6.5437035278527273E-3</v>
      </c>
    </row>
    <row r="35" spans="1:4" x14ac:dyDescent="0.2">
      <c r="A35" s="111">
        <v>30</v>
      </c>
      <c r="B35" s="112" t="s">
        <v>34</v>
      </c>
      <c r="C35" s="113">
        <v>4779</v>
      </c>
      <c r="D35" s="114">
        <f t="shared" si="0"/>
        <v>1.693326790102241E-3</v>
      </c>
    </row>
    <row r="36" spans="1:4" x14ac:dyDescent="0.2">
      <c r="A36" s="111">
        <v>31</v>
      </c>
      <c r="B36" s="112" t="s">
        <v>35</v>
      </c>
      <c r="C36" s="113">
        <v>14945</v>
      </c>
      <c r="D36" s="114">
        <f t="shared" si="0"/>
        <v>5.2954109391249197E-3</v>
      </c>
    </row>
    <row r="37" spans="1:4" x14ac:dyDescent="0.2">
      <c r="A37" s="111">
        <v>32</v>
      </c>
      <c r="B37" s="112" t="s">
        <v>36</v>
      </c>
      <c r="C37" s="113">
        <v>12163</v>
      </c>
      <c r="D37" s="114">
        <f t="shared" si="0"/>
        <v>4.3096743561442889E-3</v>
      </c>
    </row>
    <row r="38" spans="1:4" x14ac:dyDescent="0.2">
      <c r="A38" s="111">
        <v>33</v>
      </c>
      <c r="B38" s="112" t="s">
        <v>37</v>
      </c>
      <c r="C38" s="113">
        <v>39880</v>
      </c>
      <c r="D38" s="114">
        <f t="shared" si="0"/>
        <v>1.4130544546825144E-2</v>
      </c>
    </row>
    <row r="39" spans="1:4" x14ac:dyDescent="0.2">
      <c r="A39" s="111">
        <v>34</v>
      </c>
      <c r="B39" s="112" t="s">
        <v>38</v>
      </c>
      <c r="C39" s="113">
        <v>10785</v>
      </c>
      <c r="D39" s="114">
        <f t="shared" si="0"/>
        <v>3.8214123103688363E-3</v>
      </c>
    </row>
    <row r="40" spans="1:4" x14ac:dyDescent="0.2">
      <c r="A40" s="111">
        <v>35</v>
      </c>
      <c r="B40" s="112" t="s">
        <v>39</v>
      </c>
      <c r="C40" s="113">
        <v>332072</v>
      </c>
      <c r="D40" s="114">
        <f t="shared" si="0"/>
        <v>0.11766194054045435</v>
      </c>
    </row>
    <row r="41" spans="1:4" x14ac:dyDescent="0.2">
      <c r="A41" s="111">
        <v>36</v>
      </c>
      <c r="B41" s="112" t="s">
        <v>40</v>
      </c>
      <c r="C41" s="113">
        <v>29184</v>
      </c>
      <c r="D41" s="114">
        <f t="shared" si="0"/>
        <v>1.0340667303273446E-2</v>
      </c>
    </row>
    <row r="42" spans="1:4" x14ac:dyDescent="0.2">
      <c r="A42" s="111">
        <v>37</v>
      </c>
      <c r="B42" s="112" t="s">
        <v>41</v>
      </c>
      <c r="C42" s="113">
        <v>95037</v>
      </c>
      <c r="D42" s="114">
        <f t="shared" si="0"/>
        <v>3.3674136461800938E-2</v>
      </c>
    </row>
    <row r="43" spans="1:4" x14ac:dyDescent="0.2">
      <c r="A43" s="111">
        <v>38</v>
      </c>
      <c r="B43" s="112" t="s">
        <v>42</v>
      </c>
      <c r="C43" s="113">
        <v>14348</v>
      </c>
      <c r="D43" s="114">
        <f t="shared" si="0"/>
        <v>5.083877962834684E-3</v>
      </c>
    </row>
    <row r="44" spans="1:4" x14ac:dyDescent="0.2">
      <c r="A44" s="111">
        <v>39</v>
      </c>
      <c r="B44" s="112" t="s">
        <v>71</v>
      </c>
      <c r="C44" s="113">
        <v>13603</v>
      </c>
      <c r="D44" s="114">
        <f t="shared" si="0"/>
        <v>4.8199046507137024E-3</v>
      </c>
    </row>
    <row r="45" spans="1:4" x14ac:dyDescent="0.2">
      <c r="A45" s="111">
        <v>40</v>
      </c>
      <c r="B45" s="112" t="s">
        <v>43</v>
      </c>
      <c r="C45" s="113">
        <v>36968</v>
      </c>
      <c r="D45" s="114">
        <f t="shared" si="0"/>
        <v>1.3098745506695887E-2</v>
      </c>
    </row>
    <row r="46" spans="1:4" x14ac:dyDescent="0.2">
      <c r="A46" s="111">
        <v>41</v>
      </c>
      <c r="B46" s="112" t="s">
        <v>44</v>
      </c>
      <c r="C46" s="113">
        <v>20300</v>
      </c>
      <c r="D46" s="114">
        <f t="shared" si="0"/>
        <v>7.1928298470549257E-3</v>
      </c>
    </row>
    <row r="47" spans="1:4" x14ac:dyDescent="0.2">
      <c r="A47" s="111">
        <v>42</v>
      </c>
      <c r="B47" s="112" t="s">
        <v>45</v>
      </c>
      <c r="C47" s="113">
        <v>18208</v>
      </c>
      <c r="D47" s="114">
        <f t="shared" si="0"/>
        <v>6.4515786135554724E-3</v>
      </c>
    </row>
    <row r="48" spans="1:4" x14ac:dyDescent="0.2">
      <c r="A48" s="111">
        <v>43</v>
      </c>
      <c r="B48" s="112" t="s">
        <v>46</v>
      </c>
      <c r="C48" s="113">
        <v>13448</v>
      </c>
      <c r="D48" s="114">
        <f t="shared" si="0"/>
        <v>4.7649840287288005E-3</v>
      </c>
    </row>
    <row r="49" spans="1:5" x14ac:dyDescent="0.2">
      <c r="A49" s="111">
        <v>44</v>
      </c>
      <c r="B49" s="112" t="s">
        <v>47</v>
      </c>
      <c r="C49" s="113">
        <v>7966</v>
      </c>
      <c r="D49" s="114">
        <f t="shared" si="0"/>
        <v>2.8225656434305193E-3</v>
      </c>
    </row>
    <row r="50" spans="1:5" x14ac:dyDescent="0.2">
      <c r="A50" s="111">
        <v>45</v>
      </c>
      <c r="B50" s="112" t="s">
        <v>48</v>
      </c>
      <c r="C50" s="113">
        <v>7557</v>
      </c>
      <c r="D50" s="114">
        <f t="shared" si="0"/>
        <v>2.6776460667090676E-3</v>
      </c>
    </row>
    <row r="51" spans="1:5" x14ac:dyDescent="0.2">
      <c r="A51" s="111">
        <v>46</v>
      </c>
      <c r="B51" s="112" t="s">
        <v>49</v>
      </c>
      <c r="C51" s="113">
        <v>14188</v>
      </c>
      <c r="D51" s="114">
        <f t="shared" si="0"/>
        <v>5.0271857078825269E-3</v>
      </c>
    </row>
    <row r="52" spans="1:5" x14ac:dyDescent="0.2">
      <c r="A52" s="111">
        <v>47</v>
      </c>
      <c r="B52" s="112" t="s">
        <v>50</v>
      </c>
      <c r="C52" s="113">
        <v>17258</v>
      </c>
      <c r="D52" s="114">
        <f t="shared" si="0"/>
        <v>6.1149683497770399E-3</v>
      </c>
    </row>
    <row r="53" spans="1:5" x14ac:dyDescent="0.2">
      <c r="A53" s="111">
        <v>48</v>
      </c>
      <c r="B53" s="112" t="s">
        <v>51</v>
      </c>
      <c r="C53" s="113">
        <v>18206</v>
      </c>
      <c r="D53" s="114">
        <f t="shared" si="0"/>
        <v>6.4508699603685708E-3</v>
      </c>
    </row>
    <row r="54" spans="1:5" x14ac:dyDescent="0.2">
      <c r="A54" s="111">
        <v>49</v>
      </c>
      <c r="B54" s="112" t="s">
        <v>52</v>
      </c>
      <c r="C54" s="113">
        <v>9277</v>
      </c>
      <c r="D54" s="114">
        <f t="shared" si="0"/>
        <v>3.2870878074447562E-3</v>
      </c>
    </row>
    <row r="55" spans="1:5" x14ac:dyDescent="0.2">
      <c r="A55" s="111">
        <v>50</v>
      </c>
      <c r="B55" s="112" t="s">
        <v>53</v>
      </c>
      <c r="C55" s="113">
        <v>15458</v>
      </c>
      <c r="D55" s="114">
        <f t="shared" si="0"/>
        <v>5.4771804815652728E-3</v>
      </c>
    </row>
    <row r="56" spans="1:5" x14ac:dyDescent="0.2">
      <c r="A56" s="111">
        <v>51</v>
      </c>
      <c r="B56" s="112" t="s">
        <v>54</v>
      </c>
      <c r="C56" s="113">
        <v>5298</v>
      </c>
      <c r="D56" s="114">
        <f t="shared" si="0"/>
        <v>1.8772222921033003E-3</v>
      </c>
    </row>
    <row r="57" spans="1:5" x14ac:dyDescent="0.2">
      <c r="A57" s="111">
        <v>52</v>
      </c>
      <c r="B57" s="112" t="s">
        <v>55</v>
      </c>
      <c r="C57" s="113">
        <v>38389</v>
      </c>
      <c r="D57" s="114">
        <f t="shared" si="0"/>
        <v>1.3602243595989731E-2</v>
      </c>
    </row>
    <row r="58" spans="1:5" x14ac:dyDescent="0.2">
      <c r="A58" s="111">
        <v>53</v>
      </c>
      <c r="B58" s="112" t="s">
        <v>56</v>
      </c>
      <c r="C58" s="113">
        <v>52912</v>
      </c>
      <c r="D58" s="114">
        <f t="shared" si="0"/>
        <v>1.8748128712678336E-2</v>
      </c>
    </row>
    <row r="59" spans="1:5" x14ac:dyDescent="0.2">
      <c r="A59" s="111">
        <v>54</v>
      </c>
      <c r="B59" s="112" t="s">
        <v>57</v>
      </c>
      <c r="C59" s="113">
        <v>27386</v>
      </c>
      <c r="D59" s="114">
        <f t="shared" si="0"/>
        <v>9.7035880882485812E-3</v>
      </c>
    </row>
    <row r="60" spans="1:5" x14ac:dyDescent="0.2">
      <c r="A60" s="111">
        <v>55</v>
      </c>
      <c r="B60" s="112" t="s">
        <v>58</v>
      </c>
      <c r="C60" s="113">
        <v>10304</v>
      </c>
      <c r="D60" s="114">
        <f t="shared" si="0"/>
        <v>3.650981218918914E-3</v>
      </c>
    </row>
    <row r="61" spans="1:5" x14ac:dyDescent="0.2">
      <c r="A61" s="111">
        <v>56</v>
      </c>
      <c r="B61" s="112" t="s">
        <v>59</v>
      </c>
      <c r="C61" s="113">
        <v>49741</v>
      </c>
      <c r="D61" s="114">
        <f t="shared" si="0"/>
        <v>1.7624559084845275E-2</v>
      </c>
    </row>
    <row r="62" spans="1:5" x14ac:dyDescent="0.2">
      <c r="A62" s="111">
        <v>57</v>
      </c>
      <c r="B62" s="112" t="s">
        <v>60</v>
      </c>
      <c r="C62" s="113">
        <v>20959</v>
      </c>
      <c r="D62" s="114">
        <f t="shared" si="0"/>
        <v>7.4263310721391232E-3</v>
      </c>
    </row>
    <row r="63" spans="1:5" x14ac:dyDescent="0.2">
      <c r="A63" s="111">
        <v>58</v>
      </c>
      <c r="B63" s="112" t="s">
        <v>61</v>
      </c>
      <c r="C63" s="113">
        <v>28996</v>
      </c>
      <c r="D63" s="114">
        <f t="shared" si="0"/>
        <v>1.0274053903704661E-2</v>
      </c>
    </row>
    <row r="64" spans="1:5" s="115" customFormat="1" x14ac:dyDescent="0.2">
      <c r="B64" s="116" t="s">
        <v>62</v>
      </c>
      <c r="C64" s="117">
        <f>SUM(C6:C63)</f>
        <v>2822255</v>
      </c>
      <c r="D64" s="118">
        <f>SUM(D6:D63)</f>
        <v>1.0000000000000002</v>
      </c>
      <c r="E64" s="121"/>
    </row>
    <row r="65" spans="5:5" x14ac:dyDescent="0.2">
      <c r="E65" s="122"/>
    </row>
  </sheetData>
  <mergeCells count="2">
    <mergeCell ref="A1:D1"/>
    <mergeCell ref="A3:B5"/>
  </mergeCells>
  <printOptions horizontalCentered="1"/>
  <pageMargins left="0.19685039370078741" right="0.19685039370078741" top="0.19685039370078741" bottom="0.19685039370078741" header="0.31496062992125984" footer="0.31496062992125984"/>
  <pageSetup scale="94" orientation="portrait" r:id="rId1"/>
  <ignoredErrors>
    <ignoredError sqref="C5:D5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6724A-E714-4BDC-93DC-7267CC1C223D}">
  <sheetPr>
    <pageSetUpPr fitToPage="1"/>
  </sheetPr>
  <dimension ref="A1:M65"/>
  <sheetViews>
    <sheetView workbookViewId="0">
      <selection activeCell="K27" sqref="K27"/>
    </sheetView>
  </sheetViews>
  <sheetFormatPr baseColWidth="10" defaultRowHeight="12.75" x14ac:dyDescent="0.2"/>
  <cols>
    <col min="1" max="1" width="2.42578125" style="145" bestFit="1" customWidth="1"/>
    <col min="2" max="2" width="16.28515625" style="145" bestFit="1" customWidth="1"/>
    <col min="3" max="3" width="11.42578125" style="145" bestFit="1" customWidth="1"/>
    <col min="4" max="4" width="11" style="145" bestFit="1" customWidth="1"/>
    <col min="5" max="5" width="11.7109375" style="145" bestFit="1" customWidth="1"/>
    <col min="6" max="6" width="11.85546875" style="145" bestFit="1" customWidth="1"/>
    <col min="7" max="7" width="12.140625" style="145" bestFit="1" customWidth="1"/>
    <col min="8" max="8" width="12.7109375" style="145" bestFit="1" customWidth="1"/>
    <col min="9" max="9" width="11" style="145" bestFit="1" customWidth="1"/>
    <col min="10" max="10" width="10" style="129" bestFit="1" customWidth="1"/>
    <col min="11" max="16384" width="11.42578125" style="120"/>
  </cols>
  <sheetData>
    <row r="1" spans="1:13" s="115" customFormat="1" x14ac:dyDescent="0.2">
      <c r="A1" s="218" t="s">
        <v>149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3" s="115" customFormat="1" x14ac:dyDescent="0.2">
      <c r="A2" s="130"/>
      <c r="B2" s="131"/>
      <c r="C2" s="131"/>
      <c r="D2" s="131"/>
      <c r="E2" s="131"/>
      <c r="F2" s="131"/>
      <c r="G2" s="130"/>
      <c r="H2" s="130"/>
      <c r="I2" s="130"/>
      <c r="J2" s="123"/>
    </row>
    <row r="3" spans="1:13" x14ac:dyDescent="0.2">
      <c r="A3" s="225" t="s">
        <v>1</v>
      </c>
      <c r="B3" s="225"/>
      <c r="C3" s="223" t="s">
        <v>104</v>
      </c>
      <c r="D3" s="223"/>
      <c r="E3" s="223" t="s">
        <v>105</v>
      </c>
      <c r="F3" s="223"/>
      <c r="G3" s="224" t="s">
        <v>106</v>
      </c>
      <c r="H3" s="224"/>
      <c r="I3" s="219" t="s">
        <v>107</v>
      </c>
      <c r="J3" s="221" t="s">
        <v>148</v>
      </c>
    </row>
    <row r="4" spans="1:13" x14ac:dyDescent="0.2">
      <c r="A4" s="226"/>
      <c r="B4" s="226"/>
      <c r="C4" s="132">
        <v>2021</v>
      </c>
      <c r="D4" s="132">
        <v>2022</v>
      </c>
      <c r="E4" s="132">
        <v>2021</v>
      </c>
      <c r="F4" s="132">
        <v>2022</v>
      </c>
      <c r="G4" s="133">
        <v>2021</v>
      </c>
      <c r="H4" s="133">
        <v>2022</v>
      </c>
      <c r="I4" s="220"/>
      <c r="J4" s="222"/>
    </row>
    <row r="5" spans="1:13" x14ac:dyDescent="0.2">
      <c r="A5" s="226"/>
      <c r="B5" s="226"/>
      <c r="C5" s="134"/>
      <c r="D5" s="134"/>
      <c r="E5" s="134"/>
      <c r="F5" s="134"/>
      <c r="G5" s="135" t="s">
        <v>108</v>
      </c>
      <c r="H5" s="135" t="s">
        <v>109</v>
      </c>
      <c r="I5" s="135" t="s">
        <v>110</v>
      </c>
      <c r="J5" s="124" t="s">
        <v>111</v>
      </c>
    </row>
    <row r="6" spans="1:13" x14ac:dyDescent="0.2">
      <c r="A6" s="227"/>
      <c r="B6" s="227"/>
      <c r="C6" s="136" t="s">
        <v>112</v>
      </c>
      <c r="D6" s="136" t="s">
        <v>113</v>
      </c>
      <c r="E6" s="136" t="s">
        <v>114</v>
      </c>
      <c r="F6" s="136" t="s">
        <v>115</v>
      </c>
      <c r="G6" s="136" t="s">
        <v>116</v>
      </c>
      <c r="H6" s="136" t="s">
        <v>117</v>
      </c>
      <c r="I6" s="136" t="s">
        <v>118</v>
      </c>
      <c r="J6" s="125" t="s">
        <v>119</v>
      </c>
    </row>
    <row r="7" spans="1:13" x14ac:dyDescent="0.2">
      <c r="A7" s="137">
        <v>1</v>
      </c>
      <c r="B7" s="138" t="s">
        <v>70</v>
      </c>
      <c r="C7" s="139">
        <v>2619286</v>
      </c>
      <c r="D7" s="139">
        <v>2250990.5499999998</v>
      </c>
      <c r="E7" s="139">
        <v>430346</v>
      </c>
      <c r="F7" s="139">
        <v>415495.32999999996</v>
      </c>
      <c r="G7" s="140">
        <f>+C7+E7</f>
        <v>3049632</v>
      </c>
      <c r="H7" s="140">
        <f t="shared" ref="G7:H38" si="0">+D7+F7</f>
        <v>2666485.88</v>
      </c>
      <c r="I7" s="141">
        <f t="shared" ref="I7:I64" si="1">MIN(H7/G7,2)</f>
        <v>0.87436316250616464</v>
      </c>
      <c r="J7" s="126">
        <f t="shared" ref="J7:J38" si="2">+I7/$I$65</f>
        <v>1.2819356021134213E-2</v>
      </c>
      <c r="M7" s="127"/>
    </row>
    <row r="8" spans="1:13" x14ac:dyDescent="0.2">
      <c r="A8" s="137">
        <v>2</v>
      </c>
      <c r="B8" s="138" t="s">
        <v>6</v>
      </c>
      <c r="C8" s="139">
        <v>544102</v>
      </c>
      <c r="D8" s="139">
        <v>633731</v>
      </c>
      <c r="E8" s="139">
        <v>91889</v>
      </c>
      <c r="F8" s="139">
        <v>183552</v>
      </c>
      <c r="G8" s="140">
        <f t="shared" si="0"/>
        <v>635991</v>
      </c>
      <c r="H8" s="140">
        <f t="shared" si="0"/>
        <v>817283</v>
      </c>
      <c r="I8" s="141">
        <f t="shared" si="1"/>
        <v>1.2850543482533558</v>
      </c>
      <c r="J8" s="126">
        <f t="shared" si="2"/>
        <v>1.8840648718032208E-2</v>
      </c>
      <c r="M8" s="127"/>
    </row>
    <row r="9" spans="1:13" x14ac:dyDescent="0.2">
      <c r="A9" s="137">
        <v>3</v>
      </c>
      <c r="B9" s="138" t="s">
        <v>7</v>
      </c>
      <c r="C9" s="139">
        <v>1062858</v>
      </c>
      <c r="D9" s="139">
        <v>1211061.67</v>
      </c>
      <c r="E9" s="139">
        <v>130849</v>
      </c>
      <c r="F9" s="139">
        <v>132098</v>
      </c>
      <c r="G9" s="140">
        <f t="shared" si="0"/>
        <v>1193707</v>
      </c>
      <c r="H9" s="140">
        <f t="shared" si="0"/>
        <v>1343159.67</v>
      </c>
      <c r="I9" s="141">
        <f t="shared" si="1"/>
        <v>1.1252004637653963</v>
      </c>
      <c r="J9" s="126">
        <f t="shared" si="2"/>
        <v>1.6496972835417508E-2</v>
      </c>
      <c r="M9" s="127"/>
    </row>
    <row r="10" spans="1:13" x14ac:dyDescent="0.2">
      <c r="A10" s="137">
        <v>4</v>
      </c>
      <c r="B10" s="138" t="s">
        <v>8</v>
      </c>
      <c r="C10" s="139">
        <v>1594359.05</v>
      </c>
      <c r="D10" s="139">
        <v>1021063.45</v>
      </c>
      <c r="E10" s="139">
        <v>34642</v>
      </c>
      <c r="F10" s="139">
        <v>47169</v>
      </c>
      <c r="G10" s="140">
        <f t="shared" si="0"/>
        <v>1629001.05</v>
      </c>
      <c r="H10" s="140">
        <f t="shared" si="0"/>
        <v>1068232.45</v>
      </c>
      <c r="I10" s="141">
        <f t="shared" si="1"/>
        <v>0.65575921513371638</v>
      </c>
      <c r="J10" s="126">
        <f t="shared" si="2"/>
        <v>9.6143241200184765E-3</v>
      </c>
      <c r="M10" s="127"/>
    </row>
    <row r="11" spans="1:13" x14ac:dyDescent="0.2">
      <c r="A11" s="137">
        <v>5</v>
      </c>
      <c r="B11" s="138" t="s">
        <v>9</v>
      </c>
      <c r="C11" s="139">
        <v>2225769</v>
      </c>
      <c r="D11" s="139">
        <v>2173724</v>
      </c>
      <c r="E11" s="139">
        <v>988056</v>
      </c>
      <c r="F11" s="139">
        <v>2340679.39</v>
      </c>
      <c r="G11" s="140">
        <f t="shared" si="0"/>
        <v>3213825</v>
      </c>
      <c r="H11" s="140">
        <f t="shared" si="0"/>
        <v>4514403.3900000006</v>
      </c>
      <c r="I11" s="141">
        <f t="shared" si="1"/>
        <v>1.404682392476255</v>
      </c>
      <c r="J11" s="126">
        <f t="shared" si="2"/>
        <v>2.0594558940656118E-2</v>
      </c>
      <c r="M11" s="127"/>
    </row>
    <row r="12" spans="1:13" x14ac:dyDescent="0.2">
      <c r="A12" s="137">
        <v>6</v>
      </c>
      <c r="B12" s="138" t="s">
        <v>10</v>
      </c>
      <c r="C12" s="139">
        <v>1442609</v>
      </c>
      <c r="D12" s="139">
        <v>2303422</v>
      </c>
      <c r="E12" s="139">
        <v>5835674</v>
      </c>
      <c r="F12" s="139">
        <v>6537044.0300000003</v>
      </c>
      <c r="G12" s="140">
        <f t="shared" si="0"/>
        <v>7278283</v>
      </c>
      <c r="H12" s="140">
        <f t="shared" si="0"/>
        <v>8840466.0300000012</v>
      </c>
      <c r="I12" s="141">
        <f t="shared" si="1"/>
        <v>1.2146362033463114</v>
      </c>
      <c r="J12" s="126">
        <f t="shared" si="2"/>
        <v>1.7808222709457245E-2</v>
      </c>
      <c r="M12" s="127"/>
    </row>
    <row r="13" spans="1:13" x14ac:dyDescent="0.2">
      <c r="A13" s="137">
        <v>7</v>
      </c>
      <c r="B13" s="138" t="s">
        <v>11</v>
      </c>
      <c r="C13" s="139">
        <v>959624</v>
      </c>
      <c r="D13" s="139">
        <v>1141987</v>
      </c>
      <c r="E13" s="139">
        <v>680513</v>
      </c>
      <c r="F13" s="139">
        <v>950808.11</v>
      </c>
      <c r="G13" s="140">
        <f t="shared" si="0"/>
        <v>1640137</v>
      </c>
      <c r="H13" s="140">
        <f t="shared" si="0"/>
        <v>2092795.1099999999</v>
      </c>
      <c r="I13" s="141">
        <f t="shared" si="1"/>
        <v>1.2759879875888416</v>
      </c>
      <c r="J13" s="126">
        <f t="shared" si="2"/>
        <v>1.8707723510111414E-2</v>
      </c>
      <c r="M13" s="127"/>
    </row>
    <row r="14" spans="1:13" x14ac:dyDescent="0.2">
      <c r="A14" s="137">
        <v>8</v>
      </c>
      <c r="B14" s="138" t="s">
        <v>12</v>
      </c>
      <c r="C14" s="139">
        <v>2735204</v>
      </c>
      <c r="D14" s="139">
        <v>3434955.5</v>
      </c>
      <c r="E14" s="139">
        <v>6218717</v>
      </c>
      <c r="F14" s="139">
        <v>6189330</v>
      </c>
      <c r="G14" s="140">
        <f t="shared" si="0"/>
        <v>8953921</v>
      </c>
      <c r="H14" s="140">
        <f t="shared" si="0"/>
        <v>9624285.5</v>
      </c>
      <c r="I14" s="141">
        <f t="shared" si="1"/>
        <v>1.07486826162527</v>
      </c>
      <c r="J14" s="126">
        <f t="shared" si="2"/>
        <v>1.5759034131878607E-2</v>
      </c>
      <c r="M14" s="127"/>
    </row>
    <row r="15" spans="1:13" x14ac:dyDescent="0.2">
      <c r="A15" s="137">
        <v>9</v>
      </c>
      <c r="B15" s="138" t="s">
        <v>13</v>
      </c>
      <c r="C15" s="139">
        <v>7138742</v>
      </c>
      <c r="D15" s="139">
        <v>8057477</v>
      </c>
      <c r="E15" s="139">
        <v>10251352.74</v>
      </c>
      <c r="F15" s="139">
        <v>12052007.09</v>
      </c>
      <c r="G15" s="140">
        <f t="shared" si="0"/>
        <v>17390094.740000002</v>
      </c>
      <c r="H15" s="140">
        <f t="shared" si="0"/>
        <v>20109484.09</v>
      </c>
      <c r="I15" s="141">
        <f t="shared" si="1"/>
        <v>1.1563757639425027</v>
      </c>
      <c r="J15" s="126">
        <f t="shared" si="2"/>
        <v>1.6954045238708786E-2</v>
      </c>
      <c r="M15" s="127"/>
    </row>
    <row r="16" spans="1:13" x14ac:dyDescent="0.2">
      <c r="A16" s="137">
        <v>10</v>
      </c>
      <c r="B16" s="138" t="s">
        <v>14</v>
      </c>
      <c r="C16" s="139">
        <v>6431031</v>
      </c>
      <c r="D16" s="139">
        <v>5416700.9800000004</v>
      </c>
      <c r="E16" s="139">
        <v>1680891</v>
      </c>
      <c r="F16" s="139">
        <v>1223329</v>
      </c>
      <c r="G16" s="140">
        <f t="shared" si="0"/>
        <v>8111922</v>
      </c>
      <c r="H16" s="140">
        <f t="shared" si="0"/>
        <v>6640029.9800000004</v>
      </c>
      <c r="I16" s="141">
        <f t="shared" si="1"/>
        <v>0.81855200037672948</v>
      </c>
      <c r="J16" s="126">
        <f t="shared" si="2"/>
        <v>1.2001088294438409E-2</v>
      </c>
      <c r="M16" s="127"/>
    </row>
    <row r="17" spans="1:13" x14ac:dyDescent="0.2">
      <c r="A17" s="137">
        <v>11</v>
      </c>
      <c r="B17" s="138" t="s">
        <v>15</v>
      </c>
      <c r="C17" s="139">
        <v>2537269</v>
      </c>
      <c r="D17" s="139">
        <v>2932552</v>
      </c>
      <c r="E17" s="139">
        <v>2764152.2900000005</v>
      </c>
      <c r="F17" s="139">
        <v>3569333.0899999994</v>
      </c>
      <c r="G17" s="140">
        <f t="shared" si="0"/>
        <v>5301421.290000001</v>
      </c>
      <c r="H17" s="140">
        <f t="shared" si="0"/>
        <v>6501885.0899999999</v>
      </c>
      <c r="I17" s="141">
        <f t="shared" si="1"/>
        <v>1.2264418793247798</v>
      </c>
      <c r="J17" s="126">
        <f t="shared" si="2"/>
        <v>1.7981310014512909E-2</v>
      </c>
      <c r="M17" s="127"/>
    </row>
    <row r="18" spans="1:13" x14ac:dyDescent="0.2">
      <c r="A18" s="137">
        <v>12</v>
      </c>
      <c r="B18" s="138" t="s">
        <v>16</v>
      </c>
      <c r="C18" s="139">
        <v>6667301</v>
      </c>
      <c r="D18" s="139">
        <v>9138677</v>
      </c>
      <c r="E18" s="139">
        <v>22933381</v>
      </c>
      <c r="F18" s="139">
        <v>23834370.650000002</v>
      </c>
      <c r="G18" s="140">
        <f t="shared" si="0"/>
        <v>29600682</v>
      </c>
      <c r="H18" s="140">
        <f t="shared" si="0"/>
        <v>32973047.650000002</v>
      </c>
      <c r="I18" s="141">
        <f t="shared" si="1"/>
        <v>1.1139286469818501</v>
      </c>
      <c r="J18" s="126">
        <f t="shared" si="2"/>
        <v>1.6331712633993758E-2</v>
      </c>
      <c r="M18" s="127"/>
    </row>
    <row r="19" spans="1:13" x14ac:dyDescent="0.2">
      <c r="A19" s="137">
        <v>13</v>
      </c>
      <c r="B19" s="138" t="s">
        <v>17</v>
      </c>
      <c r="C19" s="139">
        <v>18948567</v>
      </c>
      <c r="D19" s="139">
        <v>19165231.250000004</v>
      </c>
      <c r="E19" s="139">
        <v>108907299</v>
      </c>
      <c r="F19" s="139">
        <v>125375883.27</v>
      </c>
      <c r="G19" s="140">
        <f t="shared" si="0"/>
        <v>127855866</v>
      </c>
      <c r="H19" s="140">
        <f t="shared" si="0"/>
        <v>144541114.52000001</v>
      </c>
      <c r="I19" s="141">
        <f t="shared" si="1"/>
        <v>1.1305004536905645</v>
      </c>
      <c r="J19" s="126">
        <f t="shared" si="2"/>
        <v>1.6574677913436135E-2</v>
      </c>
      <c r="M19" s="127"/>
    </row>
    <row r="20" spans="1:13" x14ac:dyDescent="0.2">
      <c r="A20" s="137">
        <v>14</v>
      </c>
      <c r="B20" s="138" t="s">
        <v>18</v>
      </c>
      <c r="C20" s="139">
        <v>578643</v>
      </c>
      <c r="D20" s="139">
        <v>788562</v>
      </c>
      <c r="E20" s="139">
        <v>7355</v>
      </c>
      <c r="F20" s="139">
        <v>27962</v>
      </c>
      <c r="G20" s="140">
        <f t="shared" si="0"/>
        <v>585998</v>
      </c>
      <c r="H20" s="140">
        <f t="shared" si="0"/>
        <v>816524</v>
      </c>
      <c r="I20" s="141">
        <f t="shared" si="1"/>
        <v>1.393390421127717</v>
      </c>
      <c r="J20" s="126">
        <f t="shared" si="2"/>
        <v>2.0429003245831964E-2</v>
      </c>
      <c r="M20" s="127"/>
    </row>
    <row r="21" spans="1:13" x14ac:dyDescent="0.2">
      <c r="A21" s="137">
        <v>15</v>
      </c>
      <c r="B21" s="138" t="s">
        <v>19</v>
      </c>
      <c r="C21" s="139">
        <v>2722752</v>
      </c>
      <c r="D21" s="139">
        <v>3836353</v>
      </c>
      <c r="E21" s="139">
        <v>3877757.4</v>
      </c>
      <c r="F21" s="139">
        <v>3982012.56</v>
      </c>
      <c r="G21" s="140">
        <f t="shared" si="0"/>
        <v>6600509.4000000004</v>
      </c>
      <c r="H21" s="140">
        <f t="shared" si="0"/>
        <v>7818365.5600000005</v>
      </c>
      <c r="I21" s="141">
        <f t="shared" si="1"/>
        <v>1.1845094198335662</v>
      </c>
      <c r="J21" s="126">
        <f t="shared" si="2"/>
        <v>1.736652298995563E-2</v>
      </c>
      <c r="M21" s="127"/>
    </row>
    <row r="22" spans="1:13" x14ac:dyDescent="0.2">
      <c r="A22" s="137">
        <v>16</v>
      </c>
      <c r="B22" s="138" t="s">
        <v>20</v>
      </c>
      <c r="C22" s="139">
        <v>3252292</v>
      </c>
      <c r="D22" s="139">
        <v>4305627</v>
      </c>
      <c r="E22" s="139">
        <v>9603218</v>
      </c>
      <c r="F22" s="139">
        <v>10165507.199999999</v>
      </c>
      <c r="G22" s="140">
        <f t="shared" si="0"/>
        <v>12855510</v>
      </c>
      <c r="H22" s="140">
        <f t="shared" si="0"/>
        <v>14471134.199999999</v>
      </c>
      <c r="I22" s="141">
        <f t="shared" si="1"/>
        <v>1.1256756208038421</v>
      </c>
      <c r="J22" s="126">
        <f t="shared" si="2"/>
        <v>1.6503939285404175E-2</v>
      </c>
      <c r="M22" s="127"/>
    </row>
    <row r="23" spans="1:13" x14ac:dyDescent="0.2">
      <c r="A23" s="137">
        <v>17</v>
      </c>
      <c r="B23" s="138" t="s">
        <v>21</v>
      </c>
      <c r="C23" s="139">
        <v>1551646</v>
      </c>
      <c r="D23" s="139">
        <v>1840047</v>
      </c>
      <c r="E23" s="139">
        <v>53200</v>
      </c>
      <c r="F23" s="139">
        <v>151283</v>
      </c>
      <c r="G23" s="140">
        <f t="shared" si="0"/>
        <v>1604846</v>
      </c>
      <c r="H23" s="140">
        <f t="shared" si="0"/>
        <v>1991330</v>
      </c>
      <c r="I23" s="141">
        <f t="shared" si="1"/>
        <v>1.2408231070146294</v>
      </c>
      <c r="J23" s="126">
        <f t="shared" si="2"/>
        <v>1.8192158419023403E-2</v>
      </c>
      <c r="M23" s="127"/>
    </row>
    <row r="24" spans="1:13" x14ac:dyDescent="0.2">
      <c r="A24" s="137">
        <v>18</v>
      </c>
      <c r="B24" s="138" t="s">
        <v>22</v>
      </c>
      <c r="C24" s="139">
        <v>704078</v>
      </c>
      <c r="D24" s="139">
        <v>940706</v>
      </c>
      <c r="E24" s="139">
        <v>160412</v>
      </c>
      <c r="F24" s="139">
        <v>265198</v>
      </c>
      <c r="G24" s="140">
        <f t="shared" si="0"/>
        <v>864490</v>
      </c>
      <c r="H24" s="140">
        <f t="shared" si="0"/>
        <v>1205904</v>
      </c>
      <c r="I24" s="141">
        <f t="shared" si="1"/>
        <v>1.3949311154553552</v>
      </c>
      <c r="J24" s="126">
        <f t="shared" si="2"/>
        <v>2.0451591925173308E-2</v>
      </c>
      <c r="M24" s="127"/>
    </row>
    <row r="25" spans="1:13" x14ac:dyDescent="0.2">
      <c r="A25" s="137">
        <v>19</v>
      </c>
      <c r="B25" s="138" t="s">
        <v>23</v>
      </c>
      <c r="C25" s="139">
        <v>492924</v>
      </c>
      <c r="D25" s="139">
        <v>610765</v>
      </c>
      <c r="E25" s="139">
        <v>338191.41</v>
      </c>
      <c r="F25" s="139">
        <v>442857</v>
      </c>
      <c r="G25" s="140">
        <f t="shared" si="0"/>
        <v>831115.40999999992</v>
      </c>
      <c r="H25" s="140">
        <f t="shared" si="0"/>
        <v>1053622</v>
      </c>
      <c r="I25" s="141">
        <f t="shared" si="1"/>
        <v>1.2677204481144202</v>
      </c>
      <c r="J25" s="126">
        <f t="shared" si="2"/>
        <v>1.8586510109906394E-2</v>
      </c>
      <c r="M25" s="127"/>
    </row>
    <row r="26" spans="1:13" x14ac:dyDescent="0.2">
      <c r="A26" s="137">
        <v>20</v>
      </c>
      <c r="B26" s="138" t="s">
        <v>24</v>
      </c>
      <c r="C26" s="139">
        <v>10438547</v>
      </c>
      <c r="D26" s="139">
        <v>11674167</v>
      </c>
      <c r="E26" s="139">
        <v>55965637</v>
      </c>
      <c r="F26" s="139">
        <v>59903368.789999999</v>
      </c>
      <c r="G26" s="140">
        <f t="shared" si="0"/>
        <v>66404184</v>
      </c>
      <c r="H26" s="140">
        <f t="shared" si="0"/>
        <v>71577535.789999992</v>
      </c>
      <c r="I26" s="141">
        <f t="shared" si="1"/>
        <v>1.0779070154675794</v>
      </c>
      <c r="J26" s="126">
        <f t="shared" si="2"/>
        <v>1.5803586406077236E-2</v>
      </c>
      <c r="M26" s="127"/>
    </row>
    <row r="27" spans="1:13" x14ac:dyDescent="0.2">
      <c r="A27" s="137">
        <v>21</v>
      </c>
      <c r="B27" s="138" t="s">
        <v>25</v>
      </c>
      <c r="C27" s="139">
        <v>5539275</v>
      </c>
      <c r="D27" s="139">
        <v>16499459</v>
      </c>
      <c r="E27" s="139">
        <v>423949</v>
      </c>
      <c r="F27" s="139">
        <v>545611</v>
      </c>
      <c r="G27" s="140">
        <f t="shared" si="0"/>
        <v>5963224</v>
      </c>
      <c r="H27" s="140">
        <f t="shared" si="0"/>
        <v>17045070</v>
      </c>
      <c r="I27" s="141">
        <f t="shared" si="1"/>
        <v>2</v>
      </c>
      <c r="J27" s="126">
        <f t="shared" si="2"/>
        <v>2.9322726690338651E-2</v>
      </c>
      <c r="M27" s="127"/>
    </row>
    <row r="28" spans="1:13" x14ac:dyDescent="0.2">
      <c r="A28" s="137">
        <v>22</v>
      </c>
      <c r="B28" s="138" t="s">
        <v>26</v>
      </c>
      <c r="C28" s="139">
        <v>1328074</v>
      </c>
      <c r="D28" s="139">
        <v>1547902</v>
      </c>
      <c r="E28" s="139">
        <v>698311</v>
      </c>
      <c r="F28" s="139">
        <v>942173.5</v>
      </c>
      <c r="G28" s="140">
        <f t="shared" si="0"/>
        <v>2026385</v>
      </c>
      <c r="H28" s="140">
        <f t="shared" si="0"/>
        <v>2490075.5</v>
      </c>
      <c r="I28" s="141">
        <f t="shared" si="1"/>
        <v>1.2288264569664697</v>
      </c>
      <c r="J28" s="126">
        <f t="shared" si="2"/>
        <v>1.8016271173742493E-2</v>
      </c>
      <c r="M28" s="127"/>
    </row>
    <row r="29" spans="1:13" x14ac:dyDescent="0.2">
      <c r="A29" s="137">
        <v>23</v>
      </c>
      <c r="B29" s="138" t="s">
        <v>27</v>
      </c>
      <c r="C29" s="139">
        <v>2077941</v>
      </c>
      <c r="D29" s="139">
        <v>2620700</v>
      </c>
      <c r="E29" s="139">
        <v>4039725</v>
      </c>
      <c r="F29" s="139">
        <v>3136812.12</v>
      </c>
      <c r="G29" s="140">
        <f t="shared" si="0"/>
        <v>6117666</v>
      </c>
      <c r="H29" s="140">
        <f t="shared" si="0"/>
        <v>5757512.1200000001</v>
      </c>
      <c r="I29" s="141">
        <f t="shared" si="1"/>
        <v>0.94112887496636788</v>
      </c>
      <c r="J29" s="126">
        <f t="shared" si="2"/>
        <v>1.3798232390512352E-2</v>
      </c>
      <c r="M29" s="127"/>
    </row>
    <row r="30" spans="1:13" x14ac:dyDescent="0.2">
      <c r="A30" s="137">
        <v>24</v>
      </c>
      <c r="B30" s="138" t="s">
        <v>28</v>
      </c>
      <c r="C30" s="139">
        <v>10643702.030000001</v>
      </c>
      <c r="D30" s="139">
        <v>11485046.35</v>
      </c>
      <c r="E30" s="139">
        <v>59606074</v>
      </c>
      <c r="F30" s="139">
        <v>63404596.369999997</v>
      </c>
      <c r="G30" s="140">
        <f t="shared" si="0"/>
        <v>70249776.030000001</v>
      </c>
      <c r="H30" s="140">
        <f t="shared" si="0"/>
        <v>74889642.719999999</v>
      </c>
      <c r="I30" s="141">
        <f t="shared" si="1"/>
        <v>1.0660481349864881</v>
      </c>
      <c r="J30" s="126">
        <f t="shared" si="2"/>
        <v>1.5629719050477019E-2</v>
      </c>
      <c r="M30" s="127"/>
    </row>
    <row r="31" spans="1:13" x14ac:dyDescent="0.2">
      <c r="A31" s="137">
        <v>25</v>
      </c>
      <c r="B31" s="138" t="s">
        <v>29</v>
      </c>
      <c r="C31" s="139">
        <v>1874236</v>
      </c>
      <c r="D31" s="139">
        <v>2236804.6799999997</v>
      </c>
      <c r="E31" s="139">
        <v>1411059</v>
      </c>
      <c r="F31" s="139">
        <v>2258829.0299999998</v>
      </c>
      <c r="G31" s="140">
        <f t="shared" si="0"/>
        <v>3285295</v>
      </c>
      <c r="H31" s="140">
        <f t="shared" si="0"/>
        <v>4495633.709999999</v>
      </c>
      <c r="I31" s="141">
        <f t="shared" si="1"/>
        <v>1.3684109676604381</v>
      </c>
      <c r="J31" s="126">
        <f t="shared" si="2"/>
        <v>2.0062770402384435E-2</v>
      </c>
      <c r="M31" s="127"/>
    </row>
    <row r="32" spans="1:13" x14ac:dyDescent="0.2">
      <c r="A32" s="137">
        <v>26</v>
      </c>
      <c r="B32" s="138" t="s">
        <v>30</v>
      </c>
      <c r="C32" s="139">
        <v>127346</v>
      </c>
      <c r="D32" s="139">
        <v>217399</v>
      </c>
      <c r="E32" s="139">
        <v>0</v>
      </c>
      <c r="F32" s="139">
        <v>0</v>
      </c>
      <c r="G32" s="140">
        <f t="shared" si="0"/>
        <v>127346</v>
      </c>
      <c r="H32" s="140">
        <f t="shared" si="0"/>
        <v>217399</v>
      </c>
      <c r="I32" s="141">
        <f t="shared" si="1"/>
        <v>1.7071521681089317</v>
      </c>
      <c r="J32" s="126">
        <f t="shared" si="2"/>
        <v>2.5029178222138633E-2</v>
      </c>
      <c r="M32" s="127"/>
    </row>
    <row r="33" spans="1:13" x14ac:dyDescent="0.2">
      <c r="A33" s="137">
        <v>27</v>
      </c>
      <c r="B33" s="138" t="s">
        <v>31</v>
      </c>
      <c r="C33" s="139">
        <v>2221934</v>
      </c>
      <c r="D33" s="139">
        <v>2438278</v>
      </c>
      <c r="E33" s="139">
        <v>4116784</v>
      </c>
      <c r="F33" s="139">
        <v>4320577.32</v>
      </c>
      <c r="G33" s="140">
        <f t="shared" si="0"/>
        <v>6338718</v>
      </c>
      <c r="H33" s="140">
        <f t="shared" si="0"/>
        <v>6758855.3200000003</v>
      </c>
      <c r="I33" s="141">
        <f t="shared" si="1"/>
        <v>1.0662811186741548</v>
      </c>
      <c r="J33" s="126">
        <f t="shared" si="2"/>
        <v>1.5633134908975398E-2</v>
      </c>
      <c r="M33" s="127"/>
    </row>
    <row r="34" spans="1:13" x14ac:dyDescent="0.2">
      <c r="A34" s="137">
        <v>28</v>
      </c>
      <c r="B34" s="138" t="s">
        <v>32</v>
      </c>
      <c r="C34" s="139">
        <v>336739028.45000005</v>
      </c>
      <c r="D34" s="139">
        <v>454405495.51999998</v>
      </c>
      <c r="E34" s="139">
        <v>733723024</v>
      </c>
      <c r="F34" s="139">
        <v>771951776</v>
      </c>
      <c r="G34" s="140">
        <f t="shared" si="0"/>
        <v>1070462052.45</v>
      </c>
      <c r="H34" s="140">
        <f t="shared" si="0"/>
        <v>1226357271.52</v>
      </c>
      <c r="I34" s="141">
        <f t="shared" si="1"/>
        <v>1.1456335782414684</v>
      </c>
      <c r="J34" s="126">
        <f t="shared" si="2"/>
        <v>1.6796550151024641E-2</v>
      </c>
      <c r="M34" s="127"/>
    </row>
    <row r="35" spans="1:13" x14ac:dyDescent="0.2">
      <c r="A35" s="137">
        <v>29</v>
      </c>
      <c r="B35" s="138" t="s">
        <v>33</v>
      </c>
      <c r="C35" s="139">
        <v>1218825</v>
      </c>
      <c r="D35" s="139">
        <v>1674939</v>
      </c>
      <c r="E35" s="139">
        <v>0</v>
      </c>
      <c r="F35" s="139">
        <v>9532</v>
      </c>
      <c r="G35" s="140">
        <f t="shared" si="0"/>
        <v>1218825</v>
      </c>
      <c r="H35" s="140">
        <f t="shared" si="0"/>
        <v>1684471</v>
      </c>
      <c r="I35" s="141">
        <f t="shared" si="1"/>
        <v>1.3820450023588291</v>
      </c>
      <c r="J35" s="126">
        <f t="shared" si="2"/>
        <v>2.0262663938958193E-2</v>
      </c>
      <c r="M35" s="127"/>
    </row>
    <row r="36" spans="1:13" x14ac:dyDescent="0.2">
      <c r="A36" s="137">
        <v>30</v>
      </c>
      <c r="B36" s="138" t="s">
        <v>34</v>
      </c>
      <c r="C36" s="139">
        <v>845483</v>
      </c>
      <c r="D36" s="139">
        <v>1260265</v>
      </c>
      <c r="E36" s="139">
        <v>0</v>
      </c>
      <c r="F36" s="139">
        <v>0</v>
      </c>
      <c r="G36" s="140">
        <f t="shared" si="0"/>
        <v>845483</v>
      </c>
      <c r="H36" s="140">
        <f t="shared" si="0"/>
        <v>1260265</v>
      </c>
      <c r="I36" s="141">
        <f t="shared" si="1"/>
        <v>1.4905858544760806</v>
      </c>
      <c r="J36" s="126">
        <f t="shared" si="2"/>
        <v>2.1854020809643507E-2</v>
      </c>
      <c r="M36" s="127"/>
    </row>
    <row r="37" spans="1:13" x14ac:dyDescent="0.2">
      <c r="A37" s="137">
        <v>31</v>
      </c>
      <c r="B37" s="138" t="s">
        <v>35</v>
      </c>
      <c r="C37" s="139">
        <v>1131890</v>
      </c>
      <c r="D37" s="139">
        <v>1161952</v>
      </c>
      <c r="E37" s="139">
        <v>90182</v>
      </c>
      <c r="F37" s="139">
        <v>185482</v>
      </c>
      <c r="G37" s="140">
        <f t="shared" si="0"/>
        <v>1222072</v>
      </c>
      <c r="H37" s="140">
        <f t="shared" si="0"/>
        <v>1347434</v>
      </c>
      <c r="I37" s="141">
        <f t="shared" si="1"/>
        <v>1.1025815172919435</v>
      </c>
      <c r="J37" s="126">
        <f t="shared" si="2"/>
        <v>1.6165348242685281E-2</v>
      </c>
      <c r="M37" s="127"/>
    </row>
    <row r="38" spans="1:13" x14ac:dyDescent="0.2">
      <c r="A38" s="137">
        <v>32</v>
      </c>
      <c r="B38" s="138" t="s">
        <v>36</v>
      </c>
      <c r="C38" s="139">
        <v>153181</v>
      </c>
      <c r="D38" s="139">
        <v>231820</v>
      </c>
      <c r="E38" s="139">
        <v>0</v>
      </c>
      <c r="F38" s="139">
        <v>0</v>
      </c>
      <c r="G38" s="140">
        <f t="shared" si="0"/>
        <v>153181</v>
      </c>
      <c r="H38" s="140">
        <f t="shared" si="0"/>
        <v>231820</v>
      </c>
      <c r="I38" s="141">
        <f t="shared" si="1"/>
        <v>1.5133730684614932</v>
      </c>
      <c r="J38" s="126">
        <f t="shared" si="2"/>
        <v>2.2188112433507767E-2</v>
      </c>
      <c r="M38" s="127"/>
    </row>
    <row r="39" spans="1:13" x14ac:dyDescent="0.2">
      <c r="A39" s="137">
        <v>33</v>
      </c>
      <c r="B39" s="138" t="s">
        <v>37</v>
      </c>
      <c r="C39" s="139">
        <v>5849786</v>
      </c>
      <c r="D39" s="139">
        <v>6008254.54</v>
      </c>
      <c r="E39" s="139">
        <v>1087491</v>
      </c>
      <c r="F39" s="139">
        <v>1701374</v>
      </c>
      <c r="G39" s="140">
        <f t="shared" ref="G39:H64" si="3">+C39+E39</f>
        <v>6937277</v>
      </c>
      <c r="H39" s="140">
        <f t="shared" si="3"/>
        <v>7709628.54</v>
      </c>
      <c r="I39" s="141">
        <f t="shared" si="1"/>
        <v>1.1113335304327621</v>
      </c>
      <c r="J39" s="126">
        <f t="shared" ref="J39:J64" si="4">+I39/$I$65</f>
        <v>1.6293664687344517E-2</v>
      </c>
      <c r="M39" s="127"/>
    </row>
    <row r="40" spans="1:13" x14ac:dyDescent="0.2">
      <c r="A40" s="137">
        <v>34</v>
      </c>
      <c r="B40" s="138" t="s">
        <v>38</v>
      </c>
      <c r="C40" s="139">
        <v>432128</v>
      </c>
      <c r="D40" s="139">
        <v>487927</v>
      </c>
      <c r="E40" s="139">
        <v>2485</v>
      </c>
      <c r="F40" s="139">
        <v>3170</v>
      </c>
      <c r="G40" s="140">
        <f t="shared" si="3"/>
        <v>434613</v>
      </c>
      <c r="H40" s="140">
        <f t="shared" si="3"/>
        <v>491097</v>
      </c>
      <c r="I40" s="141">
        <f t="shared" si="1"/>
        <v>1.1299638989169676</v>
      </c>
      <c r="J40" s="126">
        <f t="shared" si="4"/>
        <v>1.6566811288945847E-2</v>
      </c>
      <c r="M40" s="127"/>
    </row>
    <row r="41" spans="1:13" x14ac:dyDescent="0.2">
      <c r="A41" s="137">
        <v>35</v>
      </c>
      <c r="B41" s="138" t="s">
        <v>39</v>
      </c>
      <c r="C41" s="139">
        <v>62759344</v>
      </c>
      <c r="D41" s="139">
        <v>77036588.189999998</v>
      </c>
      <c r="E41" s="139">
        <v>94292582</v>
      </c>
      <c r="F41" s="139">
        <v>74384277</v>
      </c>
      <c r="G41" s="140">
        <f t="shared" si="3"/>
        <v>157051926</v>
      </c>
      <c r="H41" s="140">
        <f t="shared" si="3"/>
        <v>151420865.19</v>
      </c>
      <c r="I41" s="141">
        <f t="shared" si="1"/>
        <v>0.96414522920272872</v>
      </c>
      <c r="J41" s="126">
        <f t="shared" si="4"/>
        <v>1.4135683522852766E-2</v>
      </c>
      <c r="M41" s="127"/>
    </row>
    <row r="42" spans="1:13" x14ac:dyDescent="0.2">
      <c r="A42" s="137">
        <v>36</v>
      </c>
      <c r="B42" s="138" t="s">
        <v>40</v>
      </c>
      <c r="C42" s="139">
        <v>1912474</v>
      </c>
      <c r="D42" s="139">
        <v>2403389</v>
      </c>
      <c r="E42" s="139">
        <v>1262545</v>
      </c>
      <c r="F42" s="139">
        <v>1183264.8900000001</v>
      </c>
      <c r="G42" s="140">
        <f t="shared" si="3"/>
        <v>3175019</v>
      </c>
      <c r="H42" s="140">
        <f t="shared" si="3"/>
        <v>3586653.89</v>
      </c>
      <c r="I42" s="141">
        <f t="shared" si="1"/>
        <v>1.1296480084056191</v>
      </c>
      <c r="J42" s="126">
        <f t="shared" si="4"/>
        <v>1.6562179903381675E-2</v>
      </c>
      <c r="M42" s="127"/>
    </row>
    <row r="43" spans="1:13" x14ac:dyDescent="0.2">
      <c r="A43" s="137">
        <v>37</v>
      </c>
      <c r="B43" s="138" t="s">
        <v>41</v>
      </c>
      <c r="C43" s="139">
        <v>7593407</v>
      </c>
      <c r="D43" s="139">
        <v>8722431.7699999996</v>
      </c>
      <c r="E43" s="139">
        <v>10800099</v>
      </c>
      <c r="F43" s="139">
        <v>11718624.909999998</v>
      </c>
      <c r="G43" s="140">
        <f t="shared" si="3"/>
        <v>18393506</v>
      </c>
      <c r="H43" s="140">
        <f t="shared" si="3"/>
        <v>20441056.68</v>
      </c>
      <c r="I43" s="141">
        <f t="shared" si="1"/>
        <v>1.1113192166844101</v>
      </c>
      <c r="J43" s="126">
        <f t="shared" si="4"/>
        <v>1.62934548282791E-2</v>
      </c>
      <c r="M43" s="127"/>
    </row>
    <row r="44" spans="1:13" x14ac:dyDescent="0.2">
      <c r="A44" s="137">
        <v>38</v>
      </c>
      <c r="B44" s="138" t="s">
        <v>42</v>
      </c>
      <c r="C44" s="139">
        <v>604405</v>
      </c>
      <c r="D44" s="139">
        <v>795389</v>
      </c>
      <c r="E44" s="139">
        <v>0</v>
      </c>
      <c r="F44" s="139">
        <v>0</v>
      </c>
      <c r="G44" s="140">
        <f t="shared" si="3"/>
        <v>604405</v>
      </c>
      <c r="H44" s="140">
        <f t="shared" si="3"/>
        <v>795389</v>
      </c>
      <c r="I44" s="141">
        <f t="shared" si="1"/>
        <v>1.3159867969325205</v>
      </c>
      <c r="J44" s="126">
        <f t="shared" si="4"/>
        <v>1.9294160587273245E-2</v>
      </c>
      <c r="M44" s="127"/>
    </row>
    <row r="45" spans="1:13" x14ac:dyDescent="0.2">
      <c r="A45" s="137">
        <v>39</v>
      </c>
      <c r="B45" s="138" t="s">
        <v>71</v>
      </c>
      <c r="C45" s="139">
        <v>817844</v>
      </c>
      <c r="D45" s="139">
        <v>862668</v>
      </c>
      <c r="E45" s="139">
        <v>7853</v>
      </c>
      <c r="F45" s="139">
        <v>13555</v>
      </c>
      <c r="G45" s="140">
        <f t="shared" si="3"/>
        <v>825697</v>
      </c>
      <c r="H45" s="140">
        <f t="shared" si="3"/>
        <v>876223</v>
      </c>
      <c r="I45" s="141">
        <f t="shared" si="1"/>
        <v>1.0611919384471544</v>
      </c>
      <c r="J45" s="126">
        <f t="shared" si="4"/>
        <v>1.5558520588538294E-2</v>
      </c>
      <c r="M45" s="127"/>
    </row>
    <row r="46" spans="1:13" x14ac:dyDescent="0.2">
      <c r="A46" s="137">
        <v>40</v>
      </c>
      <c r="B46" s="138" t="s">
        <v>43</v>
      </c>
      <c r="C46" s="139">
        <v>3810169</v>
      </c>
      <c r="D46" s="139">
        <v>4000165.78</v>
      </c>
      <c r="E46" s="139">
        <v>7735817</v>
      </c>
      <c r="F46" s="139">
        <v>8169444</v>
      </c>
      <c r="G46" s="140">
        <f t="shared" si="3"/>
        <v>11545986</v>
      </c>
      <c r="H46" s="140">
        <f t="shared" si="3"/>
        <v>12169609.779999999</v>
      </c>
      <c r="I46" s="141">
        <f t="shared" si="1"/>
        <v>1.0540121718491604</v>
      </c>
      <c r="J46" s="126">
        <f t="shared" si="4"/>
        <v>1.5453255421711594E-2</v>
      </c>
      <c r="M46" s="127"/>
    </row>
    <row r="47" spans="1:13" x14ac:dyDescent="0.2">
      <c r="A47" s="137">
        <v>41</v>
      </c>
      <c r="B47" s="138" t="s">
        <v>44</v>
      </c>
      <c r="C47" s="139">
        <v>718670</v>
      </c>
      <c r="D47" s="139">
        <v>845372</v>
      </c>
      <c r="E47" s="139">
        <v>21156</v>
      </c>
      <c r="F47" s="139">
        <v>238556.82</v>
      </c>
      <c r="G47" s="140">
        <f t="shared" si="3"/>
        <v>739826</v>
      </c>
      <c r="H47" s="140">
        <f t="shared" si="3"/>
        <v>1083928.82</v>
      </c>
      <c r="I47" s="141">
        <f t="shared" si="1"/>
        <v>1.4651131752601287</v>
      </c>
      <c r="J47" s="126">
        <f t="shared" si="4"/>
        <v>2.1480556604283496E-2</v>
      </c>
      <c r="M47" s="127"/>
    </row>
    <row r="48" spans="1:13" x14ac:dyDescent="0.2">
      <c r="A48" s="137">
        <v>42</v>
      </c>
      <c r="B48" s="138" t="s">
        <v>45</v>
      </c>
      <c r="C48" s="139">
        <v>783297</v>
      </c>
      <c r="D48" s="139">
        <v>687285</v>
      </c>
      <c r="E48" s="139">
        <v>0</v>
      </c>
      <c r="F48" s="139">
        <v>240</v>
      </c>
      <c r="G48" s="140">
        <f t="shared" si="3"/>
        <v>783297</v>
      </c>
      <c r="H48" s="140">
        <f t="shared" si="3"/>
        <v>687525</v>
      </c>
      <c r="I48" s="141">
        <f t="shared" si="1"/>
        <v>0.87773220119571504</v>
      </c>
      <c r="J48" s="126">
        <f t="shared" si="4"/>
        <v>1.2868750721485646E-2</v>
      </c>
      <c r="M48" s="127"/>
    </row>
    <row r="49" spans="1:13" x14ac:dyDescent="0.2">
      <c r="A49" s="137">
        <v>43</v>
      </c>
      <c r="B49" s="138" t="s">
        <v>46</v>
      </c>
      <c r="C49" s="139">
        <v>1043199</v>
      </c>
      <c r="D49" s="139">
        <v>997333</v>
      </c>
      <c r="E49" s="139">
        <v>457534</v>
      </c>
      <c r="F49" s="139">
        <v>600571.16</v>
      </c>
      <c r="G49" s="140">
        <f t="shared" si="3"/>
        <v>1500733</v>
      </c>
      <c r="H49" s="140">
        <f t="shared" si="3"/>
        <v>1597904.1600000001</v>
      </c>
      <c r="I49" s="141">
        <f t="shared" si="1"/>
        <v>1.0647491325905409</v>
      </c>
      <c r="J49" s="126">
        <f t="shared" si="4"/>
        <v>1.5610673904363792E-2</v>
      </c>
      <c r="M49" s="127"/>
    </row>
    <row r="50" spans="1:13" x14ac:dyDescent="0.2">
      <c r="A50" s="137">
        <v>44</v>
      </c>
      <c r="B50" s="138" t="s">
        <v>47</v>
      </c>
      <c r="C50" s="139">
        <v>1839937</v>
      </c>
      <c r="D50" s="139">
        <v>2288305.7000000002</v>
      </c>
      <c r="E50" s="139">
        <v>298093</v>
      </c>
      <c r="F50" s="139">
        <v>1043900.96</v>
      </c>
      <c r="G50" s="140">
        <f t="shared" si="3"/>
        <v>2138030</v>
      </c>
      <c r="H50" s="140">
        <f t="shared" si="3"/>
        <v>3332206.66</v>
      </c>
      <c r="I50" s="141">
        <f t="shared" si="1"/>
        <v>1.5585406472313299</v>
      </c>
      <c r="J50" s="126">
        <f t="shared" si="4"/>
        <v>2.2850330717273899E-2</v>
      </c>
      <c r="M50" s="127"/>
    </row>
    <row r="51" spans="1:13" x14ac:dyDescent="0.2">
      <c r="A51" s="137">
        <v>45</v>
      </c>
      <c r="B51" s="138" t="s">
        <v>48</v>
      </c>
      <c r="C51" s="139">
        <v>546557</v>
      </c>
      <c r="D51" s="139">
        <v>651099</v>
      </c>
      <c r="E51" s="139">
        <v>15903</v>
      </c>
      <c r="F51" s="139">
        <v>14791.24</v>
      </c>
      <c r="G51" s="140">
        <f t="shared" si="3"/>
        <v>562460</v>
      </c>
      <c r="H51" s="140">
        <f t="shared" si="3"/>
        <v>665890.24</v>
      </c>
      <c r="I51" s="141">
        <f t="shared" si="1"/>
        <v>1.183889058777513</v>
      </c>
      <c r="J51" s="126">
        <f t="shared" si="4"/>
        <v>1.7357427651107645E-2</v>
      </c>
      <c r="M51" s="127"/>
    </row>
    <row r="52" spans="1:13" x14ac:dyDescent="0.2">
      <c r="A52" s="137">
        <v>46</v>
      </c>
      <c r="B52" s="138" t="s">
        <v>49</v>
      </c>
      <c r="C52" s="139">
        <v>2494724</v>
      </c>
      <c r="D52" s="139">
        <v>2748105</v>
      </c>
      <c r="E52" s="139">
        <v>486116</v>
      </c>
      <c r="F52" s="139">
        <v>1211257</v>
      </c>
      <c r="G52" s="140">
        <f t="shared" si="3"/>
        <v>2980840</v>
      </c>
      <c r="H52" s="140">
        <f t="shared" si="3"/>
        <v>3959362</v>
      </c>
      <c r="I52" s="141">
        <f t="shared" si="1"/>
        <v>1.3282705546087681</v>
      </c>
      <c r="J52" s="126">
        <f t="shared" si="4"/>
        <v>1.9474257221808726E-2</v>
      </c>
      <c r="M52" s="127"/>
    </row>
    <row r="53" spans="1:13" x14ac:dyDescent="0.2">
      <c r="A53" s="137">
        <v>47</v>
      </c>
      <c r="B53" s="138" t="s">
        <v>50</v>
      </c>
      <c r="C53" s="139">
        <v>1834778</v>
      </c>
      <c r="D53" s="139">
        <v>1923492</v>
      </c>
      <c r="E53" s="139">
        <v>538990</v>
      </c>
      <c r="F53" s="139">
        <v>476250.65</v>
      </c>
      <c r="G53" s="140">
        <f t="shared" si="3"/>
        <v>2373768</v>
      </c>
      <c r="H53" s="140">
        <f t="shared" si="3"/>
        <v>2399742.65</v>
      </c>
      <c r="I53" s="141">
        <f t="shared" si="1"/>
        <v>1.0109423709477927</v>
      </c>
      <c r="J53" s="126">
        <f t="shared" si="4"/>
        <v>1.482179342149254E-2</v>
      </c>
      <c r="M53" s="127"/>
    </row>
    <row r="54" spans="1:13" x14ac:dyDescent="0.2">
      <c r="A54" s="137">
        <v>48</v>
      </c>
      <c r="B54" s="138" t="s">
        <v>51</v>
      </c>
      <c r="C54" s="139">
        <v>1086629</v>
      </c>
      <c r="D54" s="139">
        <v>958710.71</v>
      </c>
      <c r="E54" s="139">
        <v>50428</v>
      </c>
      <c r="F54" s="139">
        <v>24670</v>
      </c>
      <c r="G54" s="140">
        <f t="shared" si="3"/>
        <v>1137057</v>
      </c>
      <c r="H54" s="140">
        <f t="shared" si="3"/>
        <v>983380.71</v>
      </c>
      <c r="I54" s="141">
        <f t="shared" si="1"/>
        <v>0.86484732955339971</v>
      </c>
      <c r="J54" s="126">
        <f t="shared" si="4"/>
        <v>1.2679840936681791E-2</v>
      </c>
      <c r="M54" s="127"/>
    </row>
    <row r="55" spans="1:13" x14ac:dyDescent="0.2">
      <c r="A55" s="137">
        <v>49</v>
      </c>
      <c r="B55" s="138" t="s">
        <v>52</v>
      </c>
      <c r="C55" s="139">
        <v>907782</v>
      </c>
      <c r="D55" s="139">
        <v>737359</v>
      </c>
      <c r="E55" s="139">
        <v>0</v>
      </c>
      <c r="F55" s="139">
        <v>0</v>
      </c>
      <c r="G55" s="140">
        <f t="shared" si="3"/>
        <v>907782</v>
      </c>
      <c r="H55" s="140">
        <f t="shared" si="3"/>
        <v>737359</v>
      </c>
      <c r="I55" s="141">
        <f t="shared" si="1"/>
        <v>0.81226439828064445</v>
      </c>
      <c r="J55" s="126">
        <f t="shared" si="4"/>
        <v>1.1908903475537859E-2</v>
      </c>
      <c r="M55" s="127"/>
    </row>
    <row r="56" spans="1:13" x14ac:dyDescent="0.2">
      <c r="A56" s="137">
        <v>50</v>
      </c>
      <c r="B56" s="138" t="s">
        <v>53</v>
      </c>
      <c r="C56" s="139">
        <v>1333556.44</v>
      </c>
      <c r="D56" s="139">
        <v>1928558.69</v>
      </c>
      <c r="E56" s="139">
        <v>509384</v>
      </c>
      <c r="F56" s="139">
        <v>858958</v>
      </c>
      <c r="G56" s="140">
        <f t="shared" si="3"/>
        <v>1842940.44</v>
      </c>
      <c r="H56" s="140">
        <f t="shared" si="3"/>
        <v>2787516.69</v>
      </c>
      <c r="I56" s="141">
        <f t="shared" si="1"/>
        <v>1.5125375891149255</v>
      </c>
      <c r="J56" s="126">
        <f t="shared" si="4"/>
        <v>2.2175863167240354E-2</v>
      </c>
      <c r="M56" s="127"/>
    </row>
    <row r="57" spans="1:13" x14ac:dyDescent="0.2">
      <c r="A57" s="137">
        <v>51</v>
      </c>
      <c r="B57" s="138" t="s">
        <v>54</v>
      </c>
      <c r="C57" s="139">
        <v>489089</v>
      </c>
      <c r="D57" s="139">
        <v>379022</v>
      </c>
      <c r="E57" s="139">
        <v>1203667</v>
      </c>
      <c r="F57" s="139">
        <v>1363565</v>
      </c>
      <c r="G57" s="140">
        <f t="shared" si="3"/>
        <v>1692756</v>
      </c>
      <c r="H57" s="140">
        <f t="shared" si="3"/>
        <v>1742587</v>
      </c>
      <c r="I57" s="141">
        <f t="shared" si="1"/>
        <v>1.0294377925702227</v>
      </c>
      <c r="J57" s="126">
        <f t="shared" si="4"/>
        <v>1.5092961518121088E-2</v>
      </c>
      <c r="M57" s="127"/>
    </row>
    <row r="58" spans="1:13" x14ac:dyDescent="0.2">
      <c r="A58" s="137">
        <v>52</v>
      </c>
      <c r="B58" s="138" t="s">
        <v>55</v>
      </c>
      <c r="C58" s="139">
        <v>631587</v>
      </c>
      <c r="D58" s="139">
        <v>740948</v>
      </c>
      <c r="E58" s="139">
        <v>53355</v>
      </c>
      <c r="F58" s="139">
        <v>69697.5</v>
      </c>
      <c r="G58" s="140">
        <f t="shared" si="3"/>
        <v>684942</v>
      </c>
      <c r="H58" s="140">
        <f t="shared" si="3"/>
        <v>810645.5</v>
      </c>
      <c r="I58" s="141">
        <f t="shared" si="1"/>
        <v>1.1835242984077483</v>
      </c>
      <c r="J58" s="126">
        <f t="shared" si="4"/>
        <v>1.7352079766792605E-2</v>
      </c>
      <c r="M58" s="127"/>
    </row>
    <row r="59" spans="1:13" x14ac:dyDescent="0.2">
      <c r="A59" s="137">
        <v>53</v>
      </c>
      <c r="B59" s="138" t="s">
        <v>56</v>
      </c>
      <c r="C59" s="139">
        <v>25480844</v>
      </c>
      <c r="D59" s="139">
        <v>42352171.990000002</v>
      </c>
      <c r="E59" s="139">
        <v>7760455</v>
      </c>
      <c r="F59" s="139">
        <v>8573996.0700000003</v>
      </c>
      <c r="G59" s="140">
        <f t="shared" si="3"/>
        <v>33241299</v>
      </c>
      <c r="H59" s="140">
        <f t="shared" si="3"/>
        <v>50926168.060000002</v>
      </c>
      <c r="I59" s="141">
        <f t="shared" si="1"/>
        <v>1.532014981123331</v>
      </c>
      <c r="J59" s="126">
        <f t="shared" si="4"/>
        <v>2.2461428288491882E-2</v>
      </c>
      <c r="M59" s="127"/>
    </row>
    <row r="60" spans="1:13" x14ac:dyDescent="0.2">
      <c r="A60" s="137">
        <v>54</v>
      </c>
      <c r="B60" s="138" t="s">
        <v>57</v>
      </c>
      <c r="C60" s="139">
        <v>17783676</v>
      </c>
      <c r="D60" s="139">
        <v>20708678.719999999</v>
      </c>
      <c r="E60" s="139">
        <v>506358</v>
      </c>
      <c r="F60" s="139">
        <v>1429250.75</v>
      </c>
      <c r="G60" s="140">
        <f t="shared" si="3"/>
        <v>18290034</v>
      </c>
      <c r="H60" s="140">
        <f t="shared" si="3"/>
        <v>22137929.469999999</v>
      </c>
      <c r="I60" s="141">
        <f t="shared" si="1"/>
        <v>1.2103820840354915</v>
      </c>
      <c r="J60" s="126">
        <f t="shared" si="4"/>
        <v>1.7745851520527614E-2</v>
      </c>
      <c r="M60" s="127"/>
    </row>
    <row r="61" spans="1:13" x14ac:dyDescent="0.2">
      <c r="A61" s="137">
        <v>55</v>
      </c>
      <c r="B61" s="138" t="s">
        <v>58</v>
      </c>
      <c r="C61" s="139">
        <v>1051701</v>
      </c>
      <c r="D61" s="139">
        <v>1359915</v>
      </c>
      <c r="E61" s="139">
        <v>1802754</v>
      </c>
      <c r="F61" s="139">
        <v>1621068</v>
      </c>
      <c r="G61" s="140">
        <f t="shared" si="3"/>
        <v>2854455</v>
      </c>
      <c r="H61" s="140">
        <f t="shared" si="3"/>
        <v>2980983</v>
      </c>
      <c r="I61" s="141">
        <f t="shared" si="1"/>
        <v>1.0443265001550208</v>
      </c>
      <c r="J61" s="126">
        <f t="shared" si="4"/>
        <v>1.5311250269761791E-2</v>
      </c>
      <c r="M61" s="127"/>
    </row>
    <row r="62" spans="1:13" x14ac:dyDescent="0.2">
      <c r="A62" s="137">
        <v>56</v>
      </c>
      <c r="B62" s="138" t="s">
        <v>59</v>
      </c>
      <c r="C62" s="139">
        <v>2510424</v>
      </c>
      <c r="D62" s="139">
        <v>2799171</v>
      </c>
      <c r="E62" s="139">
        <v>1064011</v>
      </c>
      <c r="F62" s="139">
        <v>617400.54</v>
      </c>
      <c r="G62" s="140">
        <f t="shared" si="3"/>
        <v>3574435</v>
      </c>
      <c r="H62" s="140">
        <f t="shared" si="3"/>
        <v>3416571.54</v>
      </c>
      <c r="I62" s="141">
        <f t="shared" si="1"/>
        <v>0.95583540895274355</v>
      </c>
      <c r="J62" s="126">
        <f t="shared" si="4"/>
        <v>1.4013850228834687E-2</v>
      </c>
      <c r="M62" s="127"/>
    </row>
    <row r="63" spans="1:13" x14ac:dyDescent="0.2">
      <c r="A63" s="137">
        <v>57</v>
      </c>
      <c r="B63" s="138" t="s">
        <v>60</v>
      </c>
      <c r="C63" s="139">
        <v>2598492</v>
      </c>
      <c r="D63" s="139">
        <v>3255052</v>
      </c>
      <c r="E63" s="139">
        <v>11904734.310000001</v>
      </c>
      <c r="F63" s="139">
        <v>6923567.6100000003</v>
      </c>
      <c r="G63" s="140">
        <f t="shared" si="3"/>
        <v>14503226.310000001</v>
      </c>
      <c r="H63" s="140">
        <f t="shared" si="3"/>
        <v>10178619.609999999</v>
      </c>
      <c r="I63" s="141">
        <f t="shared" si="1"/>
        <v>0.70181760888484679</v>
      </c>
      <c r="J63" s="126">
        <f t="shared" si="4"/>
        <v>1.0289602965898675E-2</v>
      </c>
      <c r="M63" s="127"/>
    </row>
    <row r="64" spans="1:13" x14ac:dyDescent="0.2">
      <c r="A64" s="137">
        <v>58</v>
      </c>
      <c r="B64" s="138" t="s">
        <v>61</v>
      </c>
      <c r="C64" s="139">
        <v>1502835</v>
      </c>
      <c r="D64" s="139">
        <v>1471875.53</v>
      </c>
      <c r="E64" s="139">
        <v>501747</v>
      </c>
      <c r="F64" s="139">
        <v>410989.01</v>
      </c>
      <c r="G64" s="140">
        <f t="shared" si="3"/>
        <v>2004582</v>
      </c>
      <c r="H64" s="140">
        <f t="shared" si="3"/>
        <v>1882864.54</v>
      </c>
      <c r="I64" s="141">
        <f t="shared" si="1"/>
        <v>0.93928037865250713</v>
      </c>
      <c r="J64" s="126">
        <f t="shared" si="4"/>
        <v>1.3771130914412634E-2</v>
      </c>
      <c r="M64" s="127"/>
    </row>
    <row r="65" spans="1:10" s="115" customFormat="1" x14ac:dyDescent="0.2">
      <c r="A65" s="130"/>
      <c r="B65" s="142" t="s">
        <v>62</v>
      </c>
      <c r="C65" s="143">
        <f t="shared" ref="C65:J65" si="5">SUM(C7:C64)</f>
        <v>586965852.97000003</v>
      </c>
      <c r="D65" s="143">
        <f t="shared" si="5"/>
        <v>765807128.57000017</v>
      </c>
      <c r="E65" s="143">
        <f t="shared" si="5"/>
        <v>1177426198.1500001</v>
      </c>
      <c r="F65" s="143">
        <f t="shared" si="5"/>
        <v>1227197116.96</v>
      </c>
      <c r="G65" s="143">
        <f t="shared" si="5"/>
        <v>1764392051.1199999</v>
      </c>
      <c r="H65" s="143">
        <f t="shared" si="5"/>
        <v>1993004245.5300002</v>
      </c>
      <c r="I65" s="144">
        <f t="shared" si="5"/>
        <v>68.206480970235503</v>
      </c>
      <c r="J65" s="128">
        <f t="shared" si="5"/>
        <v>1.0000000000000002</v>
      </c>
    </row>
  </sheetData>
  <mergeCells count="7">
    <mergeCell ref="A1:J1"/>
    <mergeCell ref="I3:I4"/>
    <mergeCell ref="J3:J4"/>
    <mergeCell ref="C3:D3"/>
    <mergeCell ref="E3:F3"/>
    <mergeCell ref="G3:H3"/>
    <mergeCell ref="A3:B6"/>
  </mergeCells>
  <printOptions horizontalCentered="1"/>
  <pageMargins left="0.19685039370078741" right="0.19685039370078741" top="0.19685039370078741" bottom="0.19685039370078741" header="0.31496062992125984" footer="0.31496062992125984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58FC6-2C12-435A-A5DC-DF71D69F590E}">
  <sheetPr>
    <pageSetUpPr fitToPage="1"/>
  </sheetPr>
  <dimension ref="A1:I65"/>
  <sheetViews>
    <sheetView workbookViewId="0">
      <selection activeCell="A3" sqref="A3:B6"/>
    </sheetView>
  </sheetViews>
  <sheetFormatPr baseColWidth="10" defaultRowHeight="12.75" x14ac:dyDescent="0.2"/>
  <cols>
    <col min="1" max="1" width="2.42578125" style="129" bestFit="1" customWidth="1"/>
    <col min="2" max="2" width="18.7109375" style="129" bestFit="1" customWidth="1"/>
    <col min="3" max="3" width="11.140625" style="129" customWidth="1"/>
    <col min="4" max="4" width="10" style="129" bestFit="1" customWidth="1"/>
    <col min="5" max="5" width="9.140625" style="129" customWidth="1"/>
    <col min="6" max="6" width="10.28515625" style="129" bestFit="1" customWidth="1"/>
    <col min="7" max="7" width="10.140625" style="129" customWidth="1"/>
    <col min="8" max="8" width="10" style="129" bestFit="1" customWidth="1"/>
    <col min="9" max="9" width="13" style="129" customWidth="1"/>
    <col min="10" max="10" width="1.28515625" style="120" customWidth="1"/>
    <col min="11" max="11" width="12.7109375" style="120" bestFit="1" customWidth="1"/>
    <col min="12" max="16384" width="11.42578125" style="120"/>
  </cols>
  <sheetData>
    <row r="1" spans="1:9" s="115" customFormat="1" ht="15" customHeight="1" x14ac:dyDescent="0.2">
      <c r="A1" s="228" t="s">
        <v>150</v>
      </c>
      <c r="B1" s="228"/>
      <c r="C1" s="228"/>
      <c r="D1" s="228"/>
      <c r="E1" s="228"/>
      <c r="F1" s="228"/>
      <c r="G1" s="228"/>
      <c r="H1" s="228"/>
      <c r="I1" s="228"/>
    </row>
    <row r="2" spans="1:9" s="115" customFormat="1" x14ac:dyDescent="0.2">
      <c r="A2" s="123"/>
      <c r="B2" s="184"/>
      <c r="C2" s="184"/>
      <c r="D2" s="184"/>
      <c r="E2" s="184"/>
      <c r="F2" s="184"/>
      <c r="G2" s="184"/>
      <c r="H2" s="184"/>
      <c r="I2" s="184"/>
    </row>
    <row r="3" spans="1:9" ht="72" x14ac:dyDescent="0.2">
      <c r="A3" s="229" t="s">
        <v>1</v>
      </c>
      <c r="B3" s="229"/>
      <c r="C3" s="185" t="s">
        <v>120</v>
      </c>
      <c r="D3" s="230" t="s">
        <v>121</v>
      </c>
      <c r="E3" s="185" t="s">
        <v>122</v>
      </c>
      <c r="F3" s="230" t="s">
        <v>123</v>
      </c>
      <c r="G3" s="185" t="s">
        <v>124</v>
      </c>
      <c r="H3" s="230" t="s">
        <v>125</v>
      </c>
      <c r="I3" s="221" t="s">
        <v>126</v>
      </c>
    </row>
    <row r="4" spans="1:9" x14ac:dyDescent="0.2">
      <c r="A4" s="229"/>
      <c r="B4" s="229"/>
      <c r="C4" s="186" t="s">
        <v>127</v>
      </c>
      <c r="D4" s="231"/>
      <c r="E4" s="187" t="s">
        <v>128</v>
      </c>
      <c r="F4" s="231"/>
      <c r="G4" s="187" t="s">
        <v>129</v>
      </c>
      <c r="H4" s="231"/>
      <c r="I4" s="222"/>
    </row>
    <row r="5" spans="1:9" ht="15.75" customHeight="1" x14ac:dyDescent="0.2">
      <c r="A5" s="229"/>
      <c r="B5" s="229"/>
      <c r="C5" s="188"/>
      <c r="D5" s="189" t="s">
        <v>130</v>
      </c>
      <c r="E5" s="189"/>
      <c r="F5" s="189" t="s">
        <v>131</v>
      </c>
      <c r="G5" s="189"/>
      <c r="H5" s="189" t="s">
        <v>132</v>
      </c>
      <c r="I5" s="190" t="s">
        <v>133</v>
      </c>
    </row>
    <row r="6" spans="1:9" x14ac:dyDescent="0.2">
      <c r="A6" s="229"/>
      <c r="B6" s="229"/>
      <c r="C6" s="191" t="s">
        <v>112</v>
      </c>
      <c r="D6" s="191" t="s">
        <v>113</v>
      </c>
      <c r="E6" s="191" t="s">
        <v>114</v>
      </c>
      <c r="F6" s="191" t="s">
        <v>115</v>
      </c>
      <c r="G6" s="191" t="s">
        <v>134</v>
      </c>
      <c r="H6" s="191" t="s">
        <v>135</v>
      </c>
      <c r="I6" s="191" t="s">
        <v>136</v>
      </c>
    </row>
    <row r="7" spans="1:9" x14ac:dyDescent="0.2">
      <c r="A7" s="192">
        <v>1</v>
      </c>
      <c r="B7" s="83" t="s">
        <v>70</v>
      </c>
      <c r="C7" s="193">
        <v>14650</v>
      </c>
      <c r="D7" s="192">
        <f t="shared" ref="D7:D38" si="0">+C7/$C$65</f>
        <v>9.6059841675021351E-3</v>
      </c>
      <c r="E7" s="194">
        <v>4229</v>
      </c>
      <c r="F7" s="195">
        <f t="shared" ref="F7:F38" si="1">+E7/$E$65</f>
        <v>9.2727196981158555E-3</v>
      </c>
      <c r="G7" s="194">
        <v>6026</v>
      </c>
      <c r="H7" s="126">
        <f t="shared" ref="H7:H38" si="2">+G7/$G$65</f>
        <v>8.3809915884106995E-3</v>
      </c>
      <c r="I7" s="192">
        <f t="shared" ref="I7:I64" si="3">0.25*D7+0.25*F7+0.5*H7</f>
        <v>8.9101717606098474E-3</v>
      </c>
    </row>
    <row r="8" spans="1:9" x14ac:dyDescent="0.2">
      <c r="A8" s="192">
        <v>2</v>
      </c>
      <c r="B8" s="83" t="s">
        <v>6</v>
      </c>
      <c r="C8" s="193">
        <v>5809</v>
      </c>
      <c r="D8" s="192">
        <f t="shared" si="0"/>
        <v>3.8089530395235432E-3</v>
      </c>
      <c r="E8" s="194">
        <v>2584</v>
      </c>
      <c r="F8" s="195">
        <f t="shared" si="1"/>
        <v>5.6658093402533385E-3</v>
      </c>
      <c r="G8" s="194">
        <v>5579</v>
      </c>
      <c r="H8" s="126">
        <f t="shared" si="2"/>
        <v>7.7593017045707417E-3</v>
      </c>
      <c r="I8" s="192">
        <f t="shared" si="3"/>
        <v>6.2483414472295912E-3</v>
      </c>
    </row>
    <row r="9" spans="1:9" x14ac:dyDescent="0.2">
      <c r="A9" s="192">
        <v>3</v>
      </c>
      <c r="B9" s="83" t="s">
        <v>7</v>
      </c>
      <c r="C9" s="193">
        <v>49516</v>
      </c>
      <c r="D9" s="192">
        <f t="shared" si="0"/>
        <v>3.2467570787579232E-2</v>
      </c>
      <c r="E9" s="194">
        <v>13415</v>
      </c>
      <c r="F9" s="195">
        <f t="shared" si="1"/>
        <v>2.9414408784635658E-2</v>
      </c>
      <c r="G9" s="194">
        <v>48664</v>
      </c>
      <c r="H9" s="126">
        <f t="shared" si="2"/>
        <v>6.7682139837108912E-2</v>
      </c>
      <c r="I9" s="192">
        <f t="shared" si="3"/>
        <v>4.9311564811608179E-2</v>
      </c>
    </row>
    <row r="10" spans="1:9" x14ac:dyDescent="0.2">
      <c r="A10" s="192">
        <v>4</v>
      </c>
      <c r="B10" s="83" t="s">
        <v>8</v>
      </c>
      <c r="C10" s="193">
        <v>2196</v>
      </c>
      <c r="D10" s="192">
        <f t="shared" si="0"/>
        <v>1.4399140772583406E-3</v>
      </c>
      <c r="E10" s="194">
        <v>1551</v>
      </c>
      <c r="F10" s="195">
        <f t="shared" si="1"/>
        <v>3.4008011945560871E-3</v>
      </c>
      <c r="G10" s="194">
        <v>1188</v>
      </c>
      <c r="H10" s="126">
        <f t="shared" si="2"/>
        <v>1.6522764698028395E-3</v>
      </c>
      <c r="I10" s="192">
        <f t="shared" si="3"/>
        <v>2.0363170528550265E-3</v>
      </c>
    </row>
    <row r="11" spans="1:9" x14ac:dyDescent="0.2">
      <c r="A11" s="192">
        <v>5</v>
      </c>
      <c r="B11" s="83" t="s">
        <v>9</v>
      </c>
      <c r="C11" s="193">
        <v>28325</v>
      </c>
      <c r="D11" s="192">
        <f t="shared" si="0"/>
        <v>1.8572662221467442E-2</v>
      </c>
      <c r="E11" s="194">
        <v>5008</v>
      </c>
      <c r="F11" s="195">
        <f t="shared" si="1"/>
        <v>1.0980794572751054E-2</v>
      </c>
      <c r="G11" s="194">
        <v>25945</v>
      </c>
      <c r="H11" s="126">
        <f t="shared" si="2"/>
        <v>3.6084438559793493E-2</v>
      </c>
      <c r="I11" s="192">
        <f t="shared" si="3"/>
        <v>2.5430583478451368E-2</v>
      </c>
    </row>
    <row r="12" spans="1:9" x14ac:dyDescent="0.2">
      <c r="A12" s="192">
        <v>6</v>
      </c>
      <c r="B12" s="83" t="s">
        <v>10</v>
      </c>
      <c r="C12" s="193">
        <v>12738</v>
      </c>
      <c r="D12" s="192">
        <f t="shared" si="0"/>
        <v>8.3522884863919591E-3</v>
      </c>
      <c r="E12" s="194">
        <v>3025</v>
      </c>
      <c r="F12" s="195">
        <f t="shared" si="1"/>
        <v>6.6327682872547797E-3</v>
      </c>
      <c r="G12" s="194">
        <v>3501</v>
      </c>
      <c r="H12" s="126">
        <f t="shared" si="2"/>
        <v>4.8692086875250342E-3</v>
      </c>
      <c r="I12" s="192">
        <f t="shared" si="3"/>
        <v>6.1808685371742018E-3</v>
      </c>
    </row>
    <row r="13" spans="1:9" x14ac:dyDescent="0.2">
      <c r="A13" s="192">
        <v>7</v>
      </c>
      <c r="B13" s="83" t="s">
        <v>11</v>
      </c>
      <c r="C13" s="193">
        <v>7076</v>
      </c>
      <c r="D13" s="192">
        <f t="shared" si="0"/>
        <v>4.6397231378324313E-3</v>
      </c>
      <c r="E13" s="194">
        <v>2334</v>
      </c>
      <c r="F13" s="195">
        <f t="shared" si="1"/>
        <v>5.1176466718851751E-3</v>
      </c>
      <c r="G13" s="194">
        <v>2977</v>
      </c>
      <c r="H13" s="126">
        <f t="shared" si="2"/>
        <v>4.1404268102719303E-3</v>
      </c>
      <c r="I13" s="192">
        <f t="shared" si="3"/>
        <v>4.509555857565367E-3</v>
      </c>
    </row>
    <row r="14" spans="1:9" x14ac:dyDescent="0.2">
      <c r="A14" s="192">
        <v>8</v>
      </c>
      <c r="B14" s="83" t="s">
        <v>12</v>
      </c>
      <c r="C14" s="193">
        <v>12761</v>
      </c>
      <c r="D14" s="192">
        <f t="shared" si="0"/>
        <v>8.3673695536856489E-3</v>
      </c>
      <c r="E14" s="194">
        <v>3574</v>
      </c>
      <c r="F14" s="195">
        <f t="shared" si="1"/>
        <v>7.8365335069912664E-3</v>
      </c>
      <c r="G14" s="194">
        <v>2625</v>
      </c>
      <c r="H14" s="126">
        <f t="shared" si="2"/>
        <v>3.6508634118118297E-3</v>
      </c>
      <c r="I14" s="192">
        <f t="shared" si="3"/>
        <v>5.8764074710751435E-3</v>
      </c>
    </row>
    <row r="15" spans="1:9" x14ac:dyDescent="0.2">
      <c r="A15" s="192">
        <v>9</v>
      </c>
      <c r="B15" s="83" t="s">
        <v>13</v>
      </c>
      <c r="C15" s="193">
        <v>15319</v>
      </c>
      <c r="D15" s="192">
        <f t="shared" si="0"/>
        <v>1.00446465161751E-2</v>
      </c>
      <c r="E15" s="194">
        <v>4683</v>
      </c>
      <c r="F15" s="195">
        <f t="shared" si="1"/>
        <v>1.026818310387244E-2</v>
      </c>
      <c r="G15" s="194">
        <v>5676</v>
      </c>
      <c r="H15" s="126">
        <f t="shared" si="2"/>
        <v>7.8942098001691212E-3</v>
      </c>
      <c r="I15" s="192">
        <f t="shared" si="3"/>
        <v>9.0253123050964452E-3</v>
      </c>
    </row>
    <row r="16" spans="1:9" x14ac:dyDescent="0.2">
      <c r="A16" s="192">
        <v>10</v>
      </c>
      <c r="B16" s="83" t="s">
        <v>14</v>
      </c>
      <c r="C16" s="193">
        <v>1266</v>
      </c>
      <c r="D16" s="192">
        <f t="shared" si="0"/>
        <v>8.3011439973090133E-4</v>
      </c>
      <c r="E16" s="194">
        <v>753</v>
      </c>
      <c r="F16" s="195">
        <f t="shared" si="1"/>
        <v>1.6510659571249088E-3</v>
      </c>
      <c r="G16" s="194">
        <v>490</v>
      </c>
      <c r="H16" s="126">
        <f t="shared" si="2"/>
        <v>6.8149450353820825E-4</v>
      </c>
      <c r="I16" s="192">
        <f t="shared" si="3"/>
        <v>9.6104234098305663E-4</v>
      </c>
    </row>
    <row r="17" spans="1:9" x14ac:dyDescent="0.2">
      <c r="A17" s="192">
        <v>11</v>
      </c>
      <c r="B17" s="83" t="s">
        <v>15</v>
      </c>
      <c r="C17" s="193">
        <v>25073</v>
      </c>
      <c r="D17" s="192">
        <f t="shared" si="0"/>
        <v>1.6440330445855363E-2</v>
      </c>
      <c r="E17" s="194">
        <v>6814</v>
      </c>
      <c r="F17" s="195">
        <f t="shared" si="1"/>
        <v>1.4940721689042667E-2</v>
      </c>
      <c r="G17" s="194">
        <v>16605</v>
      </c>
      <c r="H17" s="126">
        <f t="shared" si="2"/>
        <v>2.3094318839289689E-2</v>
      </c>
      <c r="I17" s="192">
        <f t="shared" si="3"/>
        <v>1.9392422453369352E-2</v>
      </c>
    </row>
    <row r="18" spans="1:9" x14ac:dyDescent="0.2">
      <c r="A18" s="192">
        <v>12</v>
      </c>
      <c r="B18" s="83" t="s">
        <v>16</v>
      </c>
      <c r="C18" s="193">
        <v>32775</v>
      </c>
      <c r="D18" s="192">
        <f t="shared" si="0"/>
        <v>2.1490520893507337E-2</v>
      </c>
      <c r="E18" s="194">
        <v>9463</v>
      </c>
      <c r="F18" s="195">
        <f t="shared" si="1"/>
        <v>2.0749053323071729E-2</v>
      </c>
      <c r="G18" s="194">
        <v>7332</v>
      </c>
      <c r="H18" s="126">
        <f t="shared" si="2"/>
        <v>1.0197383061106412E-2</v>
      </c>
      <c r="I18" s="192">
        <f t="shared" si="3"/>
        <v>1.5658585084697973E-2</v>
      </c>
    </row>
    <row r="19" spans="1:9" x14ac:dyDescent="0.2">
      <c r="A19" s="192">
        <v>13</v>
      </c>
      <c r="B19" s="83" t="s">
        <v>17</v>
      </c>
      <c r="C19" s="193">
        <v>107214</v>
      </c>
      <c r="D19" s="192">
        <f t="shared" si="0"/>
        <v>7.0300067340243966E-2</v>
      </c>
      <c r="E19" s="194">
        <v>28035</v>
      </c>
      <c r="F19" s="195">
        <f t="shared" si="1"/>
        <v>6.1470961630805863E-2</v>
      </c>
      <c r="G19" s="194">
        <v>42981</v>
      </c>
      <c r="H19" s="126">
        <f t="shared" si="2"/>
        <v>5.9778194401174954E-2</v>
      </c>
      <c r="I19" s="192">
        <f t="shared" si="3"/>
        <v>6.2831854443349933E-2</v>
      </c>
    </row>
    <row r="20" spans="1:9" x14ac:dyDescent="0.2">
      <c r="A20" s="192">
        <v>14</v>
      </c>
      <c r="B20" s="83" t="s">
        <v>18</v>
      </c>
      <c r="C20" s="193">
        <v>13923</v>
      </c>
      <c r="D20" s="192">
        <f t="shared" si="0"/>
        <v>9.1292913013059553E-3</v>
      </c>
      <c r="E20" s="194">
        <v>2665</v>
      </c>
      <c r="F20" s="195">
        <f t="shared" si="1"/>
        <v>5.8434140448046235E-3</v>
      </c>
      <c r="G20" s="194">
        <v>12734</v>
      </c>
      <c r="H20" s="126">
        <f t="shared" si="2"/>
        <v>1.7710512261337845E-2</v>
      </c>
      <c r="I20" s="192">
        <f t="shared" si="3"/>
        <v>1.2598432467196568E-2</v>
      </c>
    </row>
    <row r="21" spans="1:9" x14ac:dyDescent="0.2">
      <c r="A21" s="192">
        <v>15</v>
      </c>
      <c r="B21" s="83" t="s">
        <v>19</v>
      </c>
      <c r="C21" s="193">
        <v>14818</v>
      </c>
      <c r="D21" s="192">
        <f t="shared" si="0"/>
        <v>9.7161415286038666E-3</v>
      </c>
      <c r="E21" s="194">
        <v>4516</v>
      </c>
      <c r="F21" s="195">
        <f t="shared" si="1"/>
        <v>9.9020104414025076E-3</v>
      </c>
      <c r="G21" s="194">
        <v>6094</v>
      </c>
      <c r="H21" s="126">
        <f t="shared" si="2"/>
        <v>8.4755663358404912E-3</v>
      </c>
      <c r="I21" s="192">
        <f t="shared" si="3"/>
        <v>9.1423211604218391E-3</v>
      </c>
    </row>
    <row r="22" spans="1:9" x14ac:dyDescent="0.2">
      <c r="A22" s="192">
        <v>16</v>
      </c>
      <c r="B22" s="83" t="s">
        <v>20</v>
      </c>
      <c r="C22" s="193">
        <v>29005</v>
      </c>
      <c r="D22" s="192">
        <f t="shared" si="0"/>
        <v>1.9018537254498258E-2</v>
      </c>
      <c r="E22" s="194">
        <v>8007</v>
      </c>
      <c r="F22" s="195">
        <f t="shared" si="1"/>
        <v>1.7556553942495542E-2</v>
      </c>
      <c r="G22" s="194">
        <v>16247</v>
      </c>
      <c r="H22" s="126">
        <f t="shared" si="2"/>
        <v>2.2596410610174016E-2</v>
      </c>
      <c r="I22" s="192">
        <f t="shared" si="3"/>
        <v>2.0441978104335456E-2</v>
      </c>
    </row>
    <row r="23" spans="1:9" x14ac:dyDescent="0.2">
      <c r="A23" s="192">
        <v>17</v>
      </c>
      <c r="B23" s="83" t="s">
        <v>21</v>
      </c>
      <c r="C23" s="193">
        <v>20692</v>
      </c>
      <c r="D23" s="192">
        <f t="shared" si="0"/>
        <v>1.3567714975696532E-2</v>
      </c>
      <c r="E23" s="194">
        <v>8397</v>
      </c>
      <c r="F23" s="195">
        <f t="shared" si="1"/>
        <v>1.8411687705149879E-2</v>
      </c>
      <c r="G23" s="194">
        <v>23512</v>
      </c>
      <c r="H23" s="126">
        <f t="shared" si="2"/>
        <v>3.2700609728959898E-2</v>
      </c>
      <c r="I23" s="192">
        <f t="shared" si="3"/>
        <v>2.4345155534691552E-2</v>
      </c>
    </row>
    <row r="24" spans="1:9" x14ac:dyDescent="0.2">
      <c r="A24" s="192">
        <v>18</v>
      </c>
      <c r="B24" s="83" t="s">
        <v>22</v>
      </c>
      <c r="C24" s="193">
        <v>12082</v>
      </c>
      <c r="D24" s="192">
        <f t="shared" si="0"/>
        <v>7.9221502192328187E-3</v>
      </c>
      <c r="E24" s="194">
        <v>3073</v>
      </c>
      <c r="F24" s="195">
        <f t="shared" si="1"/>
        <v>6.7380155195814672E-3</v>
      </c>
      <c r="G24" s="194">
        <v>12676</v>
      </c>
      <c r="H24" s="126">
        <f t="shared" si="2"/>
        <v>1.7629845565000666E-2</v>
      </c>
      <c r="I24" s="192">
        <f t="shared" si="3"/>
        <v>1.2479964217203904E-2</v>
      </c>
    </row>
    <row r="25" spans="1:9" x14ac:dyDescent="0.2">
      <c r="A25" s="192">
        <v>19</v>
      </c>
      <c r="B25" s="83" t="s">
        <v>23</v>
      </c>
      <c r="C25" s="193">
        <v>3707</v>
      </c>
      <c r="D25" s="192">
        <f t="shared" si="0"/>
        <v>2.430674628595933E-3</v>
      </c>
      <c r="E25" s="194">
        <v>2018</v>
      </c>
      <c r="F25" s="195">
        <f t="shared" si="1"/>
        <v>4.4247690590678169E-3</v>
      </c>
      <c r="G25" s="194">
        <v>2974</v>
      </c>
      <c r="H25" s="126">
        <f t="shared" si="2"/>
        <v>4.1362543949441449E-3</v>
      </c>
      <c r="I25" s="192">
        <f t="shared" si="3"/>
        <v>3.7819881193880099E-3</v>
      </c>
    </row>
    <row r="26" spans="1:9" x14ac:dyDescent="0.2">
      <c r="A26" s="192">
        <v>20</v>
      </c>
      <c r="B26" s="83" t="s">
        <v>24</v>
      </c>
      <c r="C26" s="193">
        <v>51753</v>
      </c>
      <c r="D26" s="192">
        <f t="shared" si="0"/>
        <v>3.3934368506535022E-2</v>
      </c>
      <c r="E26" s="194">
        <v>13201</v>
      </c>
      <c r="F26" s="195">
        <f t="shared" si="1"/>
        <v>2.894518154051251E-2</v>
      </c>
      <c r="G26" s="194">
        <v>10372</v>
      </c>
      <c r="H26" s="126">
        <f t="shared" si="2"/>
        <v>1.4425430593261828E-2</v>
      </c>
      <c r="I26" s="192">
        <f t="shared" si="3"/>
        <v>2.29326028083928E-2</v>
      </c>
    </row>
    <row r="27" spans="1:9" x14ac:dyDescent="0.2">
      <c r="A27" s="192">
        <v>21</v>
      </c>
      <c r="B27" s="83" t="s">
        <v>25</v>
      </c>
      <c r="C27" s="193">
        <v>37942</v>
      </c>
      <c r="D27" s="192">
        <f t="shared" si="0"/>
        <v>2.4878515445963551E-2</v>
      </c>
      <c r="E27" s="194">
        <v>11999</v>
      </c>
      <c r="F27" s="195">
        <f t="shared" si="1"/>
        <v>2.6309615430998381E-2</v>
      </c>
      <c r="G27" s="194">
        <v>19077</v>
      </c>
      <c r="H27" s="126">
        <f t="shared" si="2"/>
        <v>2.6532389069384484E-2</v>
      </c>
      <c r="I27" s="192">
        <f t="shared" si="3"/>
        <v>2.6063227253932723E-2</v>
      </c>
    </row>
    <row r="28" spans="1:9" x14ac:dyDescent="0.2">
      <c r="A28" s="192">
        <v>22</v>
      </c>
      <c r="B28" s="83" t="s">
        <v>26</v>
      </c>
      <c r="C28" s="193">
        <v>13289</v>
      </c>
      <c r="D28" s="192">
        <f t="shared" si="0"/>
        <v>8.7135784028625173E-3</v>
      </c>
      <c r="E28" s="194">
        <v>4976</v>
      </c>
      <c r="F28" s="195">
        <f t="shared" si="1"/>
        <v>1.0910629751199928E-2</v>
      </c>
      <c r="G28" s="194">
        <v>5067</v>
      </c>
      <c r="H28" s="126">
        <f t="shared" si="2"/>
        <v>7.0472094886287777E-3</v>
      </c>
      <c r="I28" s="192">
        <f t="shared" si="3"/>
        <v>8.4296567828300011E-3</v>
      </c>
    </row>
    <row r="29" spans="1:9" x14ac:dyDescent="0.2">
      <c r="A29" s="192">
        <v>23</v>
      </c>
      <c r="B29" s="83" t="s">
        <v>27</v>
      </c>
      <c r="C29" s="193">
        <v>11289</v>
      </c>
      <c r="D29" s="192">
        <f t="shared" si="0"/>
        <v>7.4021812468895295E-3</v>
      </c>
      <c r="E29" s="194">
        <v>4526</v>
      </c>
      <c r="F29" s="195">
        <f t="shared" si="1"/>
        <v>9.9239369481372332E-3</v>
      </c>
      <c r="G29" s="194">
        <v>7212</v>
      </c>
      <c r="H29" s="126">
        <f t="shared" si="2"/>
        <v>1.0030486447995016E-2</v>
      </c>
      <c r="I29" s="192">
        <f t="shared" si="3"/>
        <v>9.3467727727541989E-3</v>
      </c>
    </row>
    <row r="30" spans="1:9" x14ac:dyDescent="0.2">
      <c r="A30" s="192">
        <v>24</v>
      </c>
      <c r="B30" s="83" t="s">
        <v>28</v>
      </c>
      <c r="C30" s="193">
        <v>64145</v>
      </c>
      <c r="D30" s="192">
        <f t="shared" si="0"/>
        <v>4.2059785284943654E-2</v>
      </c>
      <c r="E30" s="194">
        <v>20654</v>
      </c>
      <c r="F30" s="195">
        <f t="shared" si="1"/>
        <v>4.52870070099042E-2</v>
      </c>
      <c r="G30" s="194">
        <v>30982</v>
      </c>
      <c r="H30" s="126">
        <f t="shared" si="2"/>
        <v>4.3089923895144419E-2</v>
      </c>
      <c r="I30" s="192">
        <f t="shared" si="3"/>
        <v>4.3381660021284171E-2</v>
      </c>
    </row>
    <row r="31" spans="1:9" x14ac:dyDescent="0.2">
      <c r="A31" s="192">
        <v>25</v>
      </c>
      <c r="B31" s="83" t="s">
        <v>29</v>
      </c>
      <c r="C31" s="193">
        <v>22819</v>
      </c>
      <c r="D31" s="192">
        <f t="shared" si="0"/>
        <v>1.4962385851073805E-2</v>
      </c>
      <c r="E31" s="194">
        <v>6511</v>
      </c>
      <c r="F31" s="195">
        <f t="shared" si="1"/>
        <v>1.4276348534980452E-2</v>
      </c>
      <c r="G31" s="194">
        <v>2789</v>
      </c>
      <c r="H31" s="126">
        <f t="shared" si="2"/>
        <v>3.87895544973074E-3</v>
      </c>
      <c r="I31" s="192">
        <f t="shared" si="3"/>
        <v>9.2491613213789344E-3</v>
      </c>
    </row>
    <row r="32" spans="1:9" x14ac:dyDescent="0.2">
      <c r="A32" s="192">
        <v>26</v>
      </c>
      <c r="B32" s="83" t="s">
        <v>30</v>
      </c>
      <c r="C32" s="193">
        <v>8738</v>
      </c>
      <c r="D32" s="192">
        <f t="shared" si="0"/>
        <v>5.7294941744459836E-3</v>
      </c>
      <c r="E32" s="194">
        <v>1916</v>
      </c>
      <c r="F32" s="195">
        <f t="shared" si="1"/>
        <v>4.2011186903736057E-3</v>
      </c>
      <c r="G32" s="194">
        <v>8672</v>
      </c>
      <c r="H32" s="126">
        <f t="shared" si="2"/>
        <v>1.2061061907517023E-2</v>
      </c>
      <c r="I32" s="192">
        <f t="shared" si="3"/>
        <v>8.513184169963408E-3</v>
      </c>
    </row>
    <row r="33" spans="1:9" x14ac:dyDescent="0.2">
      <c r="A33" s="192">
        <v>27</v>
      </c>
      <c r="B33" s="83" t="s">
        <v>31</v>
      </c>
      <c r="C33" s="193">
        <v>6842</v>
      </c>
      <c r="D33" s="192">
        <f t="shared" si="0"/>
        <v>4.4862896705835913E-3</v>
      </c>
      <c r="E33" s="194">
        <v>2773</v>
      </c>
      <c r="F33" s="195">
        <f t="shared" si="1"/>
        <v>6.0802203175396707E-3</v>
      </c>
      <c r="G33" s="194">
        <v>1943</v>
      </c>
      <c r="H33" s="126">
        <f t="shared" si="2"/>
        <v>2.7023343272953846E-3</v>
      </c>
      <c r="I33" s="192">
        <f t="shared" si="3"/>
        <v>3.9927946606785076E-3</v>
      </c>
    </row>
    <row r="34" spans="1:9" x14ac:dyDescent="0.2">
      <c r="A34" s="192">
        <v>28</v>
      </c>
      <c r="B34" s="83" t="s">
        <v>32</v>
      </c>
      <c r="C34" s="193">
        <v>266308</v>
      </c>
      <c r="D34" s="192">
        <f t="shared" si="0"/>
        <v>0.17461777690642721</v>
      </c>
      <c r="E34" s="194">
        <v>87859</v>
      </c>
      <c r="F34" s="195">
        <f t="shared" si="1"/>
        <v>0.19264409552063394</v>
      </c>
      <c r="G34" s="194">
        <v>20220</v>
      </c>
      <c r="H34" s="126">
        <f t="shared" si="2"/>
        <v>2.8122079309270551E-2</v>
      </c>
      <c r="I34" s="192">
        <f t="shared" si="3"/>
        <v>0.10587650776140056</v>
      </c>
    </row>
    <row r="35" spans="1:9" x14ac:dyDescent="0.2">
      <c r="A35" s="192">
        <v>29</v>
      </c>
      <c r="B35" s="83" t="s">
        <v>33</v>
      </c>
      <c r="C35" s="193">
        <v>15676</v>
      </c>
      <c r="D35" s="192">
        <f t="shared" si="0"/>
        <v>1.0278730908516279E-2</v>
      </c>
      <c r="E35" s="194">
        <v>4824</v>
      </c>
      <c r="F35" s="195">
        <f t="shared" si="1"/>
        <v>1.0577346848832084E-2</v>
      </c>
      <c r="G35" s="194">
        <v>15616</v>
      </c>
      <c r="H35" s="126">
        <f t="shared" si="2"/>
        <v>2.1718812586229916E-2</v>
      </c>
      <c r="I35" s="192">
        <f t="shared" si="3"/>
        <v>1.6073425732452049E-2</v>
      </c>
    </row>
    <row r="36" spans="1:9" x14ac:dyDescent="0.2">
      <c r="A36" s="192">
        <v>30</v>
      </c>
      <c r="B36" s="83" t="s">
        <v>34</v>
      </c>
      <c r="C36" s="193">
        <v>2653</v>
      </c>
      <c r="D36" s="192">
        <f t="shared" si="0"/>
        <v>1.7395683273981684E-3</v>
      </c>
      <c r="E36" s="194">
        <v>1581</v>
      </c>
      <c r="F36" s="195">
        <f t="shared" si="1"/>
        <v>3.4665807147602665E-3</v>
      </c>
      <c r="G36" s="194">
        <v>1189</v>
      </c>
      <c r="H36" s="126">
        <f t="shared" si="2"/>
        <v>1.6536672749121011E-3</v>
      </c>
      <c r="I36" s="192">
        <f t="shared" si="3"/>
        <v>2.1283708979956593E-3</v>
      </c>
    </row>
    <row r="37" spans="1:9" x14ac:dyDescent="0.2">
      <c r="A37" s="192">
        <v>31</v>
      </c>
      <c r="B37" s="83" t="s">
        <v>35</v>
      </c>
      <c r="C37" s="193">
        <v>12499</v>
      </c>
      <c r="D37" s="192">
        <f t="shared" si="0"/>
        <v>8.1955765262531882E-3</v>
      </c>
      <c r="E37" s="194">
        <v>2963</v>
      </c>
      <c r="F37" s="195">
        <f t="shared" si="1"/>
        <v>6.4968239454994752E-3</v>
      </c>
      <c r="G37" s="194">
        <v>10863</v>
      </c>
      <c r="H37" s="126">
        <f t="shared" si="2"/>
        <v>1.5108315901909298E-2</v>
      </c>
      <c r="I37" s="192">
        <f t="shared" si="3"/>
        <v>1.1227258068892815E-2</v>
      </c>
    </row>
    <row r="38" spans="1:9" x14ac:dyDescent="0.2">
      <c r="A38" s="192">
        <v>32</v>
      </c>
      <c r="B38" s="83" t="s">
        <v>36</v>
      </c>
      <c r="C38" s="193">
        <v>10732</v>
      </c>
      <c r="D38" s="192">
        <f t="shared" si="0"/>
        <v>7.0369571389510529E-3</v>
      </c>
      <c r="E38" s="194">
        <v>4744</v>
      </c>
      <c r="F38" s="195">
        <f t="shared" si="1"/>
        <v>1.0401934794954272E-2</v>
      </c>
      <c r="G38" s="194">
        <v>10356</v>
      </c>
      <c r="H38" s="126">
        <f t="shared" si="2"/>
        <v>1.4403177711513641E-2</v>
      </c>
      <c r="I38" s="192">
        <f t="shared" si="3"/>
        <v>1.1561311839233153E-2</v>
      </c>
    </row>
    <row r="39" spans="1:9" x14ac:dyDescent="0.2">
      <c r="A39" s="192">
        <v>33</v>
      </c>
      <c r="B39" s="83" t="s">
        <v>37</v>
      </c>
      <c r="C39" s="193">
        <v>25075</v>
      </c>
      <c r="D39" s="192">
        <f t="shared" ref="D39:D64" si="4">+C39/$C$65</f>
        <v>1.6441641843011334E-2</v>
      </c>
      <c r="E39" s="194">
        <v>10585</v>
      </c>
      <c r="F39" s="195">
        <f t="shared" ref="F39:F64" si="5">+E39/$E$65</f>
        <v>2.3209207378708047E-2</v>
      </c>
      <c r="G39" s="194">
        <v>12429</v>
      </c>
      <c r="H39" s="126">
        <f t="shared" ref="H39:H64" si="6">+G39/$G$65</f>
        <v>1.728631670301304E-2</v>
      </c>
      <c r="I39" s="192">
        <f t="shared" si="3"/>
        <v>1.8555870656936365E-2</v>
      </c>
    </row>
    <row r="40" spans="1:9" x14ac:dyDescent="0.2">
      <c r="A40" s="192">
        <v>34</v>
      </c>
      <c r="B40" s="83" t="s">
        <v>38</v>
      </c>
      <c r="C40" s="193">
        <v>7659</v>
      </c>
      <c r="D40" s="192">
        <f t="shared" si="4"/>
        <v>5.0219954087985571E-3</v>
      </c>
      <c r="E40" s="194">
        <v>3777</v>
      </c>
      <c r="F40" s="195">
        <f t="shared" si="5"/>
        <v>8.2816415937062154E-3</v>
      </c>
      <c r="G40" s="194">
        <v>2727</v>
      </c>
      <c r="H40" s="126">
        <f t="shared" si="6"/>
        <v>3.7927255329565177E-3</v>
      </c>
      <c r="I40" s="192">
        <f t="shared" si="3"/>
        <v>5.2222720171044516E-3</v>
      </c>
    </row>
    <row r="41" spans="1:9" x14ac:dyDescent="0.2">
      <c r="A41" s="192">
        <v>35</v>
      </c>
      <c r="B41" s="83" t="s">
        <v>39</v>
      </c>
      <c r="C41" s="193">
        <v>121510</v>
      </c>
      <c r="D41" s="192">
        <f t="shared" si="4"/>
        <v>7.9673934211138872E-2</v>
      </c>
      <c r="E41" s="194">
        <v>32544</v>
      </c>
      <c r="F41" s="195">
        <f t="shared" si="5"/>
        <v>7.1357623517494057E-2</v>
      </c>
      <c r="G41" s="194">
        <v>7068</v>
      </c>
      <c r="H41" s="126">
        <f t="shared" si="6"/>
        <v>9.8302105122613382E-3</v>
      </c>
      <c r="I41" s="192">
        <f t="shared" si="3"/>
        <v>4.2672994688288897E-2</v>
      </c>
    </row>
    <row r="42" spans="1:9" x14ac:dyDescent="0.2">
      <c r="A42" s="192">
        <v>36</v>
      </c>
      <c r="B42" s="83" t="s">
        <v>40</v>
      </c>
      <c r="C42" s="193">
        <v>21979</v>
      </c>
      <c r="D42" s="192">
        <f t="shared" si="4"/>
        <v>1.441159904556515E-2</v>
      </c>
      <c r="E42" s="194">
        <v>8608</v>
      </c>
      <c r="F42" s="195">
        <f t="shared" si="5"/>
        <v>1.8874336997252609E-2</v>
      </c>
      <c r="G42" s="194">
        <v>17952</v>
      </c>
      <c r="H42" s="126">
        <f t="shared" si="6"/>
        <v>2.4967733321465131E-2</v>
      </c>
      <c r="I42" s="192">
        <f t="shared" si="3"/>
        <v>2.0805350671437003E-2</v>
      </c>
    </row>
    <row r="43" spans="1:9" x14ac:dyDescent="0.2">
      <c r="A43" s="192">
        <v>37</v>
      </c>
      <c r="B43" s="83" t="s">
        <v>41</v>
      </c>
      <c r="C43" s="193">
        <v>82969</v>
      </c>
      <c r="D43" s="192">
        <f t="shared" si="4"/>
        <v>5.4402655316961417E-2</v>
      </c>
      <c r="E43" s="194">
        <v>17185</v>
      </c>
      <c r="F43" s="195">
        <f t="shared" si="5"/>
        <v>3.7680701823627566E-2</v>
      </c>
      <c r="G43" s="194">
        <v>75523</v>
      </c>
      <c r="H43" s="126">
        <f t="shared" si="6"/>
        <v>0.10503777426676755</v>
      </c>
      <c r="I43" s="192">
        <f t="shared" si="3"/>
        <v>7.5539726418531017E-2</v>
      </c>
    </row>
    <row r="44" spans="1:9" x14ac:dyDescent="0.2">
      <c r="A44" s="192">
        <v>38</v>
      </c>
      <c r="B44" s="83" t="s">
        <v>42</v>
      </c>
      <c r="C44" s="193">
        <v>12008</v>
      </c>
      <c r="D44" s="192">
        <f t="shared" si="4"/>
        <v>7.8736285244618183E-3</v>
      </c>
      <c r="E44" s="194">
        <v>2455</v>
      </c>
      <c r="F44" s="195">
        <f t="shared" si="5"/>
        <v>5.3829574033753668E-3</v>
      </c>
      <c r="G44" s="194">
        <v>12849</v>
      </c>
      <c r="H44" s="126">
        <f t="shared" si="6"/>
        <v>1.7870454848902931E-2</v>
      </c>
      <c r="I44" s="192">
        <f t="shared" si="3"/>
        <v>1.2249373906410762E-2</v>
      </c>
    </row>
    <row r="45" spans="1:9" x14ac:dyDescent="0.2">
      <c r="A45" s="192">
        <v>39</v>
      </c>
      <c r="B45" s="83" t="s">
        <v>71</v>
      </c>
      <c r="C45" s="193">
        <v>11456</v>
      </c>
      <c r="D45" s="192">
        <f t="shared" si="4"/>
        <v>7.5116829094132743E-3</v>
      </c>
      <c r="E45" s="194">
        <v>2473</v>
      </c>
      <c r="F45" s="195">
        <f t="shared" si="5"/>
        <v>5.4224251154978741E-3</v>
      </c>
      <c r="G45" s="194">
        <v>10743</v>
      </c>
      <c r="H45" s="126">
        <f t="shared" si="6"/>
        <v>1.49414192887979E-2</v>
      </c>
      <c r="I45" s="192">
        <f t="shared" si="3"/>
        <v>1.0704236650626737E-2</v>
      </c>
    </row>
    <row r="46" spans="1:9" x14ac:dyDescent="0.2">
      <c r="A46" s="192">
        <v>40</v>
      </c>
      <c r="B46" s="83" t="s">
        <v>43</v>
      </c>
      <c r="C46" s="193">
        <v>27138</v>
      </c>
      <c r="D46" s="192">
        <f t="shared" si="4"/>
        <v>1.779434800939747E-2</v>
      </c>
      <c r="E46" s="194">
        <v>7712</v>
      </c>
      <c r="F46" s="195">
        <f t="shared" si="5"/>
        <v>1.6909721993821111E-2</v>
      </c>
      <c r="G46" s="194">
        <v>24123</v>
      </c>
      <c r="H46" s="126">
        <f t="shared" si="6"/>
        <v>3.3550391650718769E-2</v>
      </c>
      <c r="I46" s="192">
        <f t="shared" si="3"/>
        <v>2.545121332616403E-2</v>
      </c>
    </row>
    <row r="47" spans="1:9" x14ac:dyDescent="0.2">
      <c r="A47" s="192">
        <v>41</v>
      </c>
      <c r="B47" s="83" t="s">
        <v>44</v>
      </c>
      <c r="C47" s="193">
        <v>17676</v>
      </c>
      <c r="D47" s="192">
        <f t="shared" si="4"/>
        <v>1.1590128064489266E-2</v>
      </c>
      <c r="E47" s="194">
        <v>3445</v>
      </c>
      <c r="F47" s="195">
        <f t="shared" si="5"/>
        <v>7.5536815701132938E-3</v>
      </c>
      <c r="G47" s="194">
        <v>16946</v>
      </c>
      <c r="H47" s="126">
        <f t="shared" si="6"/>
        <v>2.3568583381547912E-2</v>
      </c>
      <c r="I47" s="192">
        <f t="shared" si="3"/>
        <v>1.6570244099424595E-2</v>
      </c>
    </row>
    <row r="48" spans="1:9" x14ac:dyDescent="0.2">
      <c r="A48" s="192">
        <v>42</v>
      </c>
      <c r="B48" s="83" t="s">
        <v>45</v>
      </c>
      <c r="C48" s="193">
        <v>16082</v>
      </c>
      <c r="D48" s="192">
        <f t="shared" si="4"/>
        <v>1.0544944531178796E-2</v>
      </c>
      <c r="E48" s="194">
        <v>3066</v>
      </c>
      <c r="F48" s="195">
        <f t="shared" si="5"/>
        <v>6.7226669648671579E-3</v>
      </c>
      <c r="G48" s="194">
        <v>15998</v>
      </c>
      <c r="H48" s="126">
        <f t="shared" si="6"/>
        <v>2.2250100137967868E-2</v>
      </c>
      <c r="I48" s="192">
        <f t="shared" si="3"/>
        <v>1.5441952942995423E-2</v>
      </c>
    </row>
    <row r="49" spans="1:9" x14ac:dyDescent="0.2">
      <c r="A49" s="192">
        <v>43</v>
      </c>
      <c r="B49" s="83" t="s">
        <v>46</v>
      </c>
      <c r="C49" s="193">
        <v>11562</v>
      </c>
      <c r="D49" s="192">
        <f t="shared" si="4"/>
        <v>7.5811869586798423E-3</v>
      </c>
      <c r="E49" s="194">
        <v>2764</v>
      </c>
      <c r="F49" s="195">
        <f t="shared" si="5"/>
        <v>6.0604864614784166E-3</v>
      </c>
      <c r="G49" s="194">
        <v>8575</v>
      </c>
      <c r="H49" s="126">
        <f t="shared" si="6"/>
        <v>1.1926153811918644E-2</v>
      </c>
      <c r="I49" s="192">
        <f t="shared" si="3"/>
        <v>9.3734952609988865E-3</v>
      </c>
    </row>
    <row r="50" spans="1:9" x14ac:dyDescent="0.2">
      <c r="A50" s="192">
        <v>44</v>
      </c>
      <c r="B50" s="83" t="s">
        <v>47</v>
      </c>
      <c r="C50" s="193">
        <v>5991</v>
      </c>
      <c r="D50" s="192">
        <f t="shared" si="4"/>
        <v>3.9282901807170855E-3</v>
      </c>
      <c r="E50" s="194">
        <v>2438</v>
      </c>
      <c r="F50" s="195">
        <f t="shared" si="5"/>
        <v>5.345682341926331E-3</v>
      </c>
      <c r="G50" s="194">
        <v>2556</v>
      </c>
      <c r="H50" s="126">
        <f t="shared" si="6"/>
        <v>3.5548978592727758E-3</v>
      </c>
      <c r="I50" s="192">
        <f t="shared" si="3"/>
        <v>4.095942060297242E-3</v>
      </c>
    </row>
    <row r="51" spans="1:9" x14ac:dyDescent="0.2">
      <c r="A51" s="192">
        <v>45</v>
      </c>
      <c r="B51" s="83" t="s">
        <v>48</v>
      </c>
      <c r="C51" s="193">
        <v>4782</v>
      </c>
      <c r="D51" s="192">
        <f t="shared" si="4"/>
        <v>3.135550599931414E-3</v>
      </c>
      <c r="E51" s="194">
        <v>1823</v>
      </c>
      <c r="F51" s="195">
        <f t="shared" si="5"/>
        <v>3.9972021777406486E-3</v>
      </c>
      <c r="G51" s="194">
        <v>2063</v>
      </c>
      <c r="H51" s="126">
        <f t="shared" si="6"/>
        <v>2.8692309404067828E-3</v>
      </c>
      <c r="I51" s="192">
        <f t="shared" si="3"/>
        <v>3.2178036646214074E-3</v>
      </c>
    </row>
    <row r="52" spans="1:9" x14ac:dyDescent="0.2">
      <c r="A52" s="192">
        <v>46</v>
      </c>
      <c r="B52" s="83" t="s">
        <v>49</v>
      </c>
      <c r="C52" s="193">
        <v>10712</v>
      </c>
      <c r="D52" s="192">
        <f t="shared" si="4"/>
        <v>7.0238431673913231E-3</v>
      </c>
      <c r="E52" s="194">
        <v>3517</v>
      </c>
      <c r="F52" s="195">
        <f t="shared" si="5"/>
        <v>7.7115524186033256E-3</v>
      </c>
      <c r="G52" s="194">
        <v>3873</v>
      </c>
      <c r="H52" s="126">
        <f t="shared" si="6"/>
        <v>5.3865881881703685E-3</v>
      </c>
      <c r="I52" s="192">
        <f t="shared" si="3"/>
        <v>6.3771429905838464E-3</v>
      </c>
    </row>
    <row r="53" spans="1:9" x14ac:dyDescent="0.2">
      <c r="A53" s="192">
        <v>47</v>
      </c>
      <c r="B53" s="83" t="s">
        <v>50</v>
      </c>
      <c r="C53" s="193">
        <v>11977</v>
      </c>
      <c r="D53" s="192">
        <f t="shared" si="4"/>
        <v>7.8533018685442383E-3</v>
      </c>
      <c r="E53" s="194">
        <v>4598</v>
      </c>
      <c r="F53" s="195">
        <f t="shared" si="5"/>
        <v>1.0081807796627264E-2</v>
      </c>
      <c r="G53" s="194">
        <v>4035</v>
      </c>
      <c r="H53" s="126">
        <f t="shared" si="6"/>
        <v>5.6118986158707551E-3</v>
      </c>
      <c r="I53" s="192">
        <f t="shared" si="3"/>
        <v>7.2897267242282536E-3</v>
      </c>
    </row>
    <row r="54" spans="1:9" x14ac:dyDescent="0.2">
      <c r="A54" s="192">
        <v>48</v>
      </c>
      <c r="B54" s="83" t="s">
        <v>51</v>
      </c>
      <c r="C54" s="193">
        <v>11960</v>
      </c>
      <c r="D54" s="192">
        <f t="shared" si="4"/>
        <v>7.8421549927184669E-3</v>
      </c>
      <c r="E54" s="194">
        <v>5157</v>
      </c>
      <c r="F54" s="195">
        <f t="shared" si="5"/>
        <v>1.1307499523098478E-2</v>
      </c>
      <c r="G54" s="194">
        <v>6713</v>
      </c>
      <c r="H54" s="126">
        <f t="shared" si="6"/>
        <v>9.3364746984734518E-3</v>
      </c>
      <c r="I54" s="192">
        <f t="shared" si="3"/>
        <v>9.4556509781909617E-3</v>
      </c>
    </row>
    <row r="55" spans="1:9" x14ac:dyDescent="0.2">
      <c r="A55" s="192">
        <v>49</v>
      </c>
      <c r="B55" s="83" t="s">
        <v>52</v>
      </c>
      <c r="C55" s="193">
        <v>6745</v>
      </c>
      <c r="D55" s="192">
        <f t="shared" si="4"/>
        <v>4.4226869085189019E-3</v>
      </c>
      <c r="E55" s="194">
        <v>2985</v>
      </c>
      <c r="F55" s="195">
        <f t="shared" si="5"/>
        <v>6.545062260315873E-3</v>
      </c>
      <c r="G55" s="194">
        <v>4777</v>
      </c>
      <c r="H55" s="126">
        <f t="shared" si="6"/>
        <v>6.6438760069428993E-3</v>
      </c>
      <c r="I55" s="192">
        <f t="shared" si="3"/>
        <v>6.0638752956801434E-3</v>
      </c>
    </row>
    <row r="56" spans="1:9" x14ac:dyDescent="0.2">
      <c r="A56" s="192">
        <v>50</v>
      </c>
      <c r="B56" s="83" t="s">
        <v>53</v>
      </c>
      <c r="C56" s="193">
        <v>9538</v>
      </c>
      <c r="D56" s="192">
        <f t="shared" si="4"/>
        <v>6.2540530368351789E-3</v>
      </c>
      <c r="E56" s="194">
        <v>3865</v>
      </c>
      <c r="F56" s="195">
        <f t="shared" si="5"/>
        <v>8.4745948529718097E-3</v>
      </c>
      <c r="G56" s="194">
        <v>4810</v>
      </c>
      <c r="H56" s="126">
        <f t="shared" si="6"/>
        <v>6.6897725755485334E-3</v>
      </c>
      <c r="I56" s="192">
        <f t="shared" si="3"/>
        <v>7.0270482602260136E-3</v>
      </c>
    </row>
    <row r="57" spans="1:9" x14ac:dyDescent="0.2">
      <c r="A57" s="192">
        <v>51</v>
      </c>
      <c r="B57" s="83" t="s">
        <v>54</v>
      </c>
      <c r="C57" s="193">
        <v>2425</v>
      </c>
      <c r="D57" s="192">
        <f t="shared" si="4"/>
        <v>1.5900690516172477E-3</v>
      </c>
      <c r="E57" s="194">
        <v>864</v>
      </c>
      <c r="F57" s="195">
        <f t="shared" si="5"/>
        <v>1.8944501818803734E-3</v>
      </c>
      <c r="G57" s="194">
        <v>493</v>
      </c>
      <c r="H57" s="126">
        <f t="shared" si="6"/>
        <v>6.856669188659932E-4</v>
      </c>
      <c r="I57" s="192">
        <f t="shared" si="3"/>
        <v>1.2139632678074019E-3</v>
      </c>
    </row>
    <row r="58" spans="1:9" x14ac:dyDescent="0.2">
      <c r="A58" s="192">
        <v>52</v>
      </c>
      <c r="B58" s="83" t="s">
        <v>55</v>
      </c>
      <c r="C58" s="193">
        <v>31715</v>
      </c>
      <c r="D58" s="192">
        <f t="shared" si="4"/>
        <v>2.0795480400841653E-2</v>
      </c>
      <c r="E58" s="194">
        <v>11788</v>
      </c>
      <c r="F58" s="195">
        <f t="shared" si="5"/>
        <v>2.5846966138895651E-2</v>
      </c>
      <c r="G58" s="194">
        <v>6274</v>
      </c>
      <c r="H58" s="126">
        <f t="shared" si="6"/>
        <v>8.7259112555075884E-3</v>
      </c>
      <c r="I58" s="192">
        <f t="shared" si="3"/>
        <v>1.602356726268812E-2</v>
      </c>
    </row>
    <row r="59" spans="1:9" x14ac:dyDescent="0.2">
      <c r="A59" s="192">
        <v>53</v>
      </c>
      <c r="B59" s="83" t="s">
        <v>56</v>
      </c>
      <c r="C59" s="193">
        <v>32726</v>
      </c>
      <c r="D59" s="192">
        <f t="shared" si="4"/>
        <v>2.1458391663185999E-2</v>
      </c>
      <c r="E59" s="194">
        <v>13078</v>
      </c>
      <c r="F59" s="195">
        <f t="shared" si="5"/>
        <v>2.8675485507675375E-2</v>
      </c>
      <c r="G59" s="194">
        <v>9234</v>
      </c>
      <c r="H59" s="126">
        <f t="shared" si="6"/>
        <v>1.2842694378922071E-2</v>
      </c>
      <c r="I59" s="192">
        <f t="shared" si="3"/>
        <v>1.8954816482176378E-2</v>
      </c>
    </row>
    <row r="60" spans="1:9" x14ac:dyDescent="0.2">
      <c r="A60" s="192">
        <v>54</v>
      </c>
      <c r="B60" s="83" t="s">
        <v>57</v>
      </c>
      <c r="C60" s="193">
        <v>14571</v>
      </c>
      <c r="D60" s="192">
        <f t="shared" si="4"/>
        <v>9.5541839798412038E-3</v>
      </c>
      <c r="E60" s="194">
        <v>6672</v>
      </c>
      <c r="F60" s="195">
        <f t="shared" si="5"/>
        <v>1.462936529340955E-2</v>
      </c>
      <c r="G60" s="194">
        <v>6909</v>
      </c>
      <c r="H60" s="126">
        <f t="shared" si="6"/>
        <v>9.6090724998887361E-3</v>
      </c>
      <c r="I60" s="192">
        <f t="shared" si="3"/>
        <v>1.0850423568257057E-2</v>
      </c>
    </row>
    <row r="61" spans="1:9" x14ac:dyDescent="0.2">
      <c r="A61" s="192">
        <v>55</v>
      </c>
      <c r="B61" s="83" t="s">
        <v>58</v>
      </c>
      <c r="C61" s="193">
        <v>7713</v>
      </c>
      <c r="D61" s="192">
        <f t="shared" si="4"/>
        <v>5.0574031320098278E-3</v>
      </c>
      <c r="E61" s="194">
        <v>3129</v>
      </c>
      <c r="F61" s="195">
        <f t="shared" si="5"/>
        <v>6.8608039572959356E-3</v>
      </c>
      <c r="G61" s="194">
        <v>5503</v>
      </c>
      <c r="H61" s="126">
        <f t="shared" si="6"/>
        <v>7.6536005162668565E-3</v>
      </c>
      <c r="I61" s="192">
        <f t="shared" si="3"/>
        <v>6.8063520304598689E-3</v>
      </c>
    </row>
    <row r="62" spans="1:9" x14ac:dyDescent="0.2">
      <c r="A62" s="192">
        <v>56</v>
      </c>
      <c r="B62" s="83" t="s">
        <v>59</v>
      </c>
      <c r="C62" s="193">
        <v>45897</v>
      </c>
      <c r="D62" s="192">
        <f t="shared" si="4"/>
        <v>3.0094597633846112E-2</v>
      </c>
      <c r="E62" s="194">
        <v>9088</v>
      </c>
      <c r="F62" s="195">
        <f t="shared" si="5"/>
        <v>1.9926809320519483E-2</v>
      </c>
      <c r="G62" s="194">
        <v>40746</v>
      </c>
      <c r="H62" s="126">
        <f t="shared" si="6"/>
        <v>5.6669744981975169E-2</v>
      </c>
      <c r="I62" s="192">
        <f t="shared" si="3"/>
        <v>4.0840224229578982E-2</v>
      </c>
    </row>
    <row r="63" spans="1:9" x14ac:dyDescent="0.2">
      <c r="A63" s="192">
        <v>57</v>
      </c>
      <c r="B63" s="83" t="s">
        <v>60</v>
      </c>
      <c r="C63" s="193">
        <v>13905</v>
      </c>
      <c r="D63" s="192">
        <f t="shared" si="4"/>
        <v>9.1174887269021981E-3</v>
      </c>
      <c r="E63" s="194">
        <v>4102</v>
      </c>
      <c r="F63" s="195">
        <f t="shared" si="5"/>
        <v>8.9942530625848286E-3</v>
      </c>
      <c r="G63" s="194">
        <v>5858</v>
      </c>
      <c r="H63" s="126">
        <f t="shared" si="6"/>
        <v>8.147336330054742E-3</v>
      </c>
      <c r="I63" s="192">
        <f t="shared" si="3"/>
        <v>8.6016036123991273E-3</v>
      </c>
    </row>
    <row r="64" spans="1:9" x14ac:dyDescent="0.2">
      <c r="A64" s="192">
        <v>58</v>
      </c>
      <c r="B64" s="83" t="s">
        <v>61</v>
      </c>
      <c r="C64" s="193">
        <v>25690</v>
      </c>
      <c r="D64" s="192">
        <f t="shared" si="4"/>
        <v>1.6844896468473029E-2</v>
      </c>
      <c r="E64" s="194">
        <v>5680</v>
      </c>
      <c r="F64" s="195">
        <f t="shared" si="5"/>
        <v>1.2454255825324678E-2</v>
      </c>
      <c r="G64" s="194">
        <v>22047</v>
      </c>
      <c r="H64" s="126">
        <f t="shared" si="6"/>
        <v>3.0663080243891583E-2</v>
      </c>
      <c r="I64" s="192">
        <f t="shared" si="3"/>
        <v>2.2656328195395217E-2</v>
      </c>
    </row>
    <row r="65" spans="1:9" s="115" customFormat="1" x14ac:dyDescent="0.2">
      <c r="A65" s="123"/>
      <c r="B65" s="88" t="s">
        <v>62</v>
      </c>
      <c r="C65" s="196">
        <f t="shared" ref="C65:I65" si="7">SUM(C7:C64)</f>
        <v>1525091</v>
      </c>
      <c r="D65" s="197">
        <f t="shared" si="7"/>
        <v>0.99999999999999978</v>
      </c>
      <c r="E65" s="196">
        <f t="shared" si="7"/>
        <v>456069</v>
      </c>
      <c r="F65" s="197">
        <f t="shared" si="7"/>
        <v>1.0000000000000002</v>
      </c>
      <c r="G65" s="196">
        <f t="shared" si="7"/>
        <v>719008</v>
      </c>
      <c r="H65" s="197">
        <f t="shared" si="7"/>
        <v>1.0000000000000002</v>
      </c>
      <c r="I65" s="197">
        <f t="shared" si="7"/>
        <v>1.0000000000000002</v>
      </c>
    </row>
  </sheetData>
  <mergeCells count="6">
    <mergeCell ref="A1:I1"/>
    <mergeCell ref="A3:B6"/>
    <mergeCell ref="D3:D4"/>
    <mergeCell ref="F3:F4"/>
    <mergeCell ref="H3:H4"/>
    <mergeCell ref="I3:I4"/>
  </mergeCells>
  <printOptions horizontalCentered="1"/>
  <pageMargins left="0.19685039370078741" right="0.19685039370078741" top="0.19685039370078741" bottom="0.19685039370078741" header="0.31496062992125984" footer="0.31496062992125984"/>
  <pageSetup scale="6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8CAFA-2816-4264-9806-53517CD5127B}">
  <sheetPr>
    <pageSetUpPr fitToPage="1"/>
  </sheetPr>
  <dimension ref="A1:G65"/>
  <sheetViews>
    <sheetView workbookViewId="0">
      <selection activeCell="A3" sqref="A3:G65"/>
    </sheetView>
  </sheetViews>
  <sheetFormatPr baseColWidth="10" defaultRowHeight="12.75" x14ac:dyDescent="0.2"/>
  <cols>
    <col min="1" max="1" width="2.7109375" style="286" bestFit="1" customWidth="1"/>
    <col min="2" max="2" width="22.28515625" style="286" bestFit="1" customWidth="1"/>
    <col min="3" max="3" width="11.28515625" style="286" bestFit="1" customWidth="1"/>
    <col min="4" max="4" width="14.140625" style="286" customWidth="1"/>
    <col min="5" max="5" width="11.28515625" style="286" customWidth="1"/>
    <col min="6" max="6" width="13.42578125" style="286" bestFit="1" customWidth="1"/>
    <col min="7" max="7" width="11.7109375" style="286" customWidth="1"/>
    <col min="8" max="8" width="7.85546875" style="276" customWidth="1"/>
    <col min="9" max="16384" width="11.42578125" style="276"/>
  </cols>
  <sheetData>
    <row r="1" spans="1:7" s="263" customFormat="1" x14ac:dyDescent="0.2">
      <c r="A1" s="262" t="s">
        <v>151</v>
      </c>
      <c r="B1" s="262"/>
      <c r="C1" s="262"/>
      <c r="D1" s="262"/>
      <c r="E1" s="262"/>
      <c r="F1" s="262"/>
      <c r="G1" s="262"/>
    </row>
    <row r="2" spans="1:7" s="263" customFormat="1" x14ac:dyDescent="0.2">
      <c r="A2" s="264"/>
      <c r="B2" s="265"/>
      <c r="C2" s="265"/>
      <c r="D2" s="265"/>
      <c r="E2" s="265"/>
      <c r="F2" s="264"/>
      <c r="G2" s="264"/>
    </row>
    <row r="3" spans="1:7" s="263" customFormat="1" ht="25.5" customHeight="1" x14ac:dyDescent="0.2">
      <c r="A3" s="266" t="s">
        <v>1</v>
      </c>
      <c r="B3" s="267"/>
      <c r="C3" s="268" t="s">
        <v>152</v>
      </c>
      <c r="D3" s="268" t="s">
        <v>153</v>
      </c>
      <c r="E3" s="268" t="s">
        <v>154</v>
      </c>
      <c r="F3" s="269" t="s">
        <v>139</v>
      </c>
      <c r="G3" s="270" t="s">
        <v>140</v>
      </c>
    </row>
    <row r="4" spans="1:7" s="263" customFormat="1" x14ac:dyDescent="0.2">
      <c r="A4" s="266"/>
      <c r="B4" s="267"/>
      <c r="C4" s="271"/>
      <c r="D4" s="271"/>
      <c r="E4" s="271"/>
      <c r="F4" s="272"/>
      <c r="G4" s="272"/>
    </row>
    <row r="5" spans="1:7" x14ac:dyDescent="0.2">
      <c r="A5" s="266"/>
      <c r="B5" s="267"/>
      <c r="C5" s="273"/>
      <c r="D5" s="274"/>
      <c r="E5" s="274"/>
      <c r="F5" s="275" t="s">
        <v>141</v>
      </c>
      <c r="G5" s="275" t="s">
        <v>142</v>
      </c>
    </row>
    <row r="6" spans="1:7" x14ac:dyDescent="0.2">
      <c r="A6" s="266"/>
      <c r="B6" s="267"/>
      <c r="C6" s="277" t="s">
        <v>143</v>
      </c>
      <c r="D6" s="277" t="s">
        <v>144</v>
      </c>
      <c r="E6" s="277" t="s">
        <v>145</v>
      </c>
      <c r="F6" s="277" t="s">
        <v>146</v>
      </c>
      <c r="G6" s="277" t="s">
        <v>147</v>
      </c>
    </row>
    <row r="7" spans="1:7" x14ac:dyDescent="0.2">
      <c r="A7" s="278">
        <v>1</v>
      </c>
      <c r="B7" s="279" t="s">
        <v>70</v>
      </c>
      <c r="C7" s="280">
        <f>+'Variable C1 población'!D6</f>
        <v>6.7229927841389245E-3</v>
      </c>
      <c r="D7" s="280">
        <f>+'Variable C2 E. recaudatoria'!J7</f>
        <v>1.2819356021134213E-2</v>
      </c>
      <c r="E7" s="281">
        <f>+'Variable C3 carencia mpal.'!I7</f>
        <v>8.9101717606098474E-3</v>
      </c>
      <c r="F7" s="282">
        <f>1/(C7+D7+E7)</f>
        <v>35.146271054772065</v>
      </c>
      <c r="G7" s="282">
        <f t="shared" ref="G7:G38" si="0">+F7/$F$65</f>
        <v>2.1294051349740356E-2</v>
      </c>
    </row>
    <row r="8" spans="1:7" x14ac:dyDescent="0.2">
      <c r="A8" s="278">
        <v>2</v>
      </c>
      <c r="B8" s="279" t="s">
        <v>6</v>
      </c>
      <c r="C8" s="280">
        <f>+'Variable C1 población'!D7</f>
        <v>2.7584325300158918E-3</v>
      </c>
      <c r="D8" s="280">
        <f>+'Variable C2 E. recaudatoria'!J8</f>
        <v>1.8840648718032208E-2</v>
      </c>
      <c r="E8" s="281">
        <f>+'Variable C3 carencia mpal.'!I8</f>
        <v>6.2483414472295912E-3</v>
      </c>
      <c r="F8" s="282">
        <f t="shared" ref="F8:F64" si="1">1/(C8+D8+E8)</f>
        <v>35.90996592189402</v>
      </c>
      <c r="G8" s="282">
        <f t="shared" si="0"/>
        <v>2.1756750726601277E-2</v>
      </c>
    </row>
    <row r="9" spans="1:7" x14ac:dyDescent="0.2">
      <c r="A9" s="278">
        <v>3</v>
      </c>
      <c r="B9" s="279" t="s">
        <v>7</v>
      </c>
      <c r="C9" s="280">
        <f>+'Variable C1 población'!D8</f>
        <v>1.7134879732696017E-2</v>
      </c>
      <c r="D9" s="280">
        <f>+'Variable C2 E. recaudatoria'!J9</f>
        <v>1.6496972835417508E-2</v>
      </c>
      <c r="E9" s="281">
        <f>+'Variable C3 carencia mpal.'!I9</f>
        <v>4.9311564811608179E-2</v>
      </c>
      <c r="F9" s="282">
        <f t="shared" si="1"/>
        <v>12.056411847873578</v>
      </c>
      <c r="G9" s="282">
        <f t="shared" si="0"/>
        <v>7.3046114218532406E-3</v>
      </c>
    </row>
    <row r="10" spans="1:7" x14ac:dyDescent="0.2">
      <c r="A10" s="278">
        <v>4</v>
      </c>
      <c r="B10" s="279" t="s">
        <v>8</v>
      </c>
      <c r="C10" s="280">
        <f>+'Variable C1 población'!D9</f>
        <v>1.4219126195187891E-3</v>
      </c>
      <c r="D10" s="280">
        <f>+'Variable C2 E. recaudatoria'!J10</f>
        <v>9.6143241200184765E-3</v>
      </c>
      <c r="E10" s="281">
        <f>+'Variable C3 carencia mpal.'!I10</f>
        <v>2.0363170528550265E-3</v>
      </c>
      <c r="F10" s="282">
        <f t="shared" si="1"/>
        <v>76.496147262515777</v>
      </c>
      <c r="G10" s="282">
        <f t="shared" si="0"/>
        <v>4.6346677442019604E-2</v>
      </c>
    </row>
    <row r="11" spans="1:7" x14ac:dyDescent="0.2">
      <c r="A11" s="278">
        <v>5</v>
      </c>
      <c r="B11" s="279" t="s">
        <v>9</v>
      </c>
      <c r="C11" s="280">
        <f>+'Variable C1 población'!D10</f>
        <v>1.1531204657268744E-2</v>
      </c>
      <c r="D11" s="280">
        <f>+'Variable C2 E. recaudatoria'!J11</f>
        <v>2.0594558940656118E-2</v>
      </c>
      <c r="E11" s="281">
        <f>+'Variable C3 carencia mpal.'!I11</f>
        <v>2.5430583478451368E-2</v>
      </c>
      <c r="F11" s="282">
        <f t="shared" si="1"/>
        <v>17.374278438362637</v>
      </c>
      <c r="G11" s="282">
        <f t="shared" si="0"/>
        <v>1.0526544242904749E-2</v>
      </c>
    </row>
    <row r="12" spans="1:7" x14ac:dyDescent="0.2">
      <c r="A12" s="278">
        <v>6</v>
      </c>
      <c r="B12" s="279" t="s">
        <v>10</v>
      </c>
      <c r="C12" s="280">
        <f>+'Variable C1 población'!D11</f>
        <v>6.4902002122416294E-3</v>
      </c>
      <c r="D12" s="280">
        <f>+'Variable C2 E. recaudatoria'!J12</f>
        <v>1.7808222709457245E-2</v>
      </c>
      <c r="E12" s="281">
        <f>+'Variable C3 carencia mpal.'!I12</f>
        <v>6.1808685371742018E-3</v>
      </c>
      <c r="F12" s="282">
        <f t="shared" si="1"/>
        <v>32.809161635182363</v>
      </c>
      <c r="G12" s="282">
        <f t="shared" si="0"/>
        <v>1.9878068188592231E-2</v>
      </c>
    </row>
    <row r="13" spans="1:7" x14ac:dyDescent="0.2">
      <c r="A13" s="278">
        <v>7</v>
      </c>
      <c r="B13" s="279" t="s">
        <v>11</v>
      </c>
      <c r="C13" s="280">
        <f>+'Variable C1 población'!D12</f>
        <v>3.3940944386669524E-3</v>
      </c>
      <c r="D13" s="280">
        <f>+'Variable C2 E. recaudatoria'!J13</f>
        <v>1.8707723510111414E-2</v>
      </c>
      <c r="E13" s="281">
        <f>+'Variable C3 carencia mpal.'!I13</f>
        <v>4.509555857565367E-3</v>
      </c>
      <c r="F13" s="282">
        <f t="shared" si="1"/>
        <v>37.577917144646463</v>
      </c>
      <c r="G13" s="282">
        <f t="shared" si="0"/>
        <v>2.2767311389802283E-2</v>
      </c>
    </row>
    <row r="14" spans="1:7" x14ac:dyDescent="0.2">
      <c r="A14" s="278">
        <v>8</v>
      </c>
      <c r="B14" s="279" t="s">
        <v>12</v>
      </c>
      <c r="C14" s="280">
        <f>+'Variable C1 población'!D13</f>
        <v>7.0298396140674744E-3</v>
      </c>
      <c r="D14" s="280">
        <f>+'Variable C2 E. recaudatoria'!J14</f>
        <v>1.5759034131878607E-2</v>
      </c>
      <c r="E14" s="281">
        <f>+'Variable C3 carencia mpal.'!I14</f>
        <v>5.8764074710751435E-3</v>
      </c>
      <c r="F14" s="282">
        <f t="shared" si="1"/>
        <v>34.885406929348655</v>
      </c>
      <c r="G14" s="282">
        <f t="shared" si="0"/>
        <v>2.1136001749729745E-2</v>
      </c>
    </row>
    <row r="15" spans="1:7" x14ac:dyDescent="0.2">
      <c r="A15" s="278">
        <v>9</v>
      </c>
      <c r="B15" s="279" t="s">
        <v>13</v>
      </c>
      <c r="C15" s="280">
        <f>+'Variable C1 población'!D14</f>
        <v>7.8217595504304176E-3</v>
      </c>
      <c r="D15" s="280">
        <f>+'Variable C2 E. recaudatoria'!J15</f>
        <v>1.6954045238708786E-2</v>
      </c>
      <c r="E15" s="281">
        <f>+'Variable C3 carencia mpal.'!I15</f>
        <v>9.0253123050964452E-3</v>
      </c>
      <c r="F15" s="282">
        <f t="shared" si="1"/>
        <v>29.584821034525429</v>
      </c>
      <c r="G15" s="282">
        <f t="shared" si="0"/>
        <v>1.7924538773979724E-2</v>
      </c>
    </row>
    <row r="16" spans="1:7" x14ac:dyDescent="0.2">
      <c r="A16" s="278">
        <v>10</v>
      </c>
      <c r="B16" s="279" t="s">
        <v>14</v>
      </c>
      <c r="C16" s="280">
        <f>+'Variable C1 población'!D15</f>
        <v>1.789349296927457E-3</v>
      </c>
      <c r="D16" s="280">
        <f>+'Variable C2 E. recaudatoria'!J16</f>
        <v>1.2001088294438409E-2</v>
      </c>
      <c r="E16" s="281">
        <f>+'Variable C3 carencia mpal.'!I16</f>
        <v>9.6104234098305663E-4</v>
      </c>
      <c r="F16" s="282">
        <f t="shared" si="1"/>
        <v>67.789808519962307</v>
      </c>
      <c r="G16" s="282">
        <f t="shared" si="0"/>
        <v>4.1071772916209455E-2</v>
      </c>
    </row>
    <row r="17" spans="1:7" x14ac:dyDescent="0.2">
      <c r="A17" s="278">
        <v>11</v>
      </c>
      <c r="B17" s="279" t="s">
        <v>15</v>
      </c>
      <c r="C17" s="280">
        <f>+'Variable C1 población'!D16</f>
        <v>1.0743182313433762E-2</v>
      </c>
      <c r="D17" s="280">
        <f>+'Variable C2 E. recaudatoria'!J17</f>
        <v>1.7981310014512909E-2</v>
      </c>
      <c r="E17" s="281">
        <f>+'Variable C3 carencia mpal.'!I17</f>
        <v>1.9392422453369352E-2</v>
      </c>
      <c r="F17" s="282">
        <f t="shared" si="1"/>
        <v>20.78271236933719</v>
      </c>
      <c r="G17" s="282">
        <f t="shared" si="0"/>
        <v>1.2591610179352503E-2</v>
      </c>
    </row>
    <row r="18" spans="1:7" x14ac:dyDescent="0.2">
      <c r="A18" s="278">
        <v>12</v>
      </c>
      <c r="B18" s="279" t="s">
        <v>16</v>
      </c>
      <c r="C18" s="280">
        <f>+'Variable C1 población'!D17</f>
        <v>1.7045235104552921E-2</v>
      </c>
      <c r="D18" s="280">
        <f>+'Variable C2 E. recaudatoria'!J18</f>
        <v>1.6331712633993758E-2</v>
      </c>
      <c r="E18" s="281">
        <f>+'Variable C3 carencia mpal.'!I18</f>
        <v>1.5658585084697973E-2</v>
      </c>
      <c r="F18" s="282">
        <f t="shared" si="1"/>
        <v>20.393374812600449</v>
      </c>
      <c r="G18" s="282">
        <f t="shared" si="0"/>
        <v>1.2355722454233256E-2</v>
      </c>
    </row>
    <row r="19" spans="1:7" x14ac:dyDescent="0.2">
      <c r="A19" s="278">
        <v>13</v>
      </c>
      <c r="B19" s="279" t="s">
        <v>17</v>
      </c>
      <c r="C19" s="280">
        <f>+'Variable C1 población'!D18</f>
        <v>6.3555915393896018E-2</v>
      </c>
      <c r="D19" s="280">
        <f>+'Variable C2 E. recaudatoria'!J19</f>
        <v>1.6574677913436135E-2</v>
      </c>
      <c r="E19" s="281">
        <f>+'Variable C3 carencia mpal.'!I19</f>
        <v>6.2831854443349933E-2</v>
      </c>
      <c r="F19" s="282">
        <f t="shared" si="1"/>
        <v>6.994843860983269</v>
      </c>
      <c r="G19" s="282">
        <f t="shared" si="0"/>
        <v>4.237962090688707E-3</v>
      </c>
    </row>
    <row r="20" spans="1:7" x14ac:dyDescent="0.2">
      <c r="A20" s="278">
        <v>14</v>
      </c>
      <c r="B20" s="279" t="s">
        <v>18</v>
      </c>
      <c r="C20" s="280">
        <f>+'Variable C1 población'!D19</f>
        <v>5.5487544534423717E-3</v>
      </c>
      <c r="D20" s="280">
        <f>+'Variable C2 E. recaudatoria'!J20</f>
        <v>2.0429003245831964E-2</v>
      </c>
      <c r="E20" s="281">
        <f>+'Variable C3 carencia mpal.'!I20</f>
        <v>1.2598432467196568E-2</v>
      </c>
      <c r="F20" s="282">
        <f t="shared" si="1"/>
        <v>25.922725797561149</v>
      </c>
      <c r="G20" s="282">
        <f t="shared" si="0"/>
        <v>1.5705787205654555E-2</v>
      </c>
    </row>
    <row r="21" spans="1:7" x14ac:dyDescent="0.2">
      <c r="A21" s="278">
        <v>15</v>
      </c>
      <c r="B21" s="279" t="s">
        <v>19</v>
      </c>
      <c r="C21" s="280">
        <f>+'Variable C1 población'!D20</f>
        <v>7.7292803095397123E-3</v>
      </c>
      <c r="D21" s="280">
        <f>+'Variable C2 E. recaudatoria'!J21</f>
        <v>1.736652298995563E-2</v>
      </c>
      <c r="E21" s="281">
        <f>+'Variable C3 carencia mpal.'!I21</f>
        <v>9.1423211604218391E-3</v>
      </c>
      <c r="F21" s="282">
        <f t="shared" si="1"/>
        <v>29.20720733902078</v>
      </c>
      <c r="G21" s="282">
        <f t="shared" si="0"/>
        <v>1.7695754178028981E-2</v>
      </c>
    </row>
    <row r="22" spans="1:7" x14ac:dyDescent="0.2">
      <c r="A22" s="278">
        <v>16</v>
      </c>
      <c r="B22" s="279" t="s">
        <v>20</v>
      </c>
      <c r="C22" s="280">
        <f>+'Variable C1 población'!D21</f>
        <v>1.4491603345551695E-2</v>
      </c>
      <c r="D22" s="280">
        <f>+'Variable C2 E. recaudatoria'!J22</f>
        <v>1.6503939285404175E-2</v>
      </c>
      <c r="E22" s="281">
        <f>+'Variable C3 carencia mpal.'!I22</f>
        <v>2.0441978104335456E-2</v>
      </c>
      <c r="F22" s="282">
        <f t="shared" si="1"/>
        <v>19.441061421801752</v>
      </c>
      <c r="G22" s="282">
        <f t="shared" si="0"/>
        <v>1.177874487919804E-2</v>
      </c>
    </row>
    <row r="23" spans="1:7" x14ac:dyDescent="0.2">
      <c r="A23" s="278">
        <v>17</v>
      </c>
      <c r="B23" s="279" t="s">
        <v>21</v>
      </c>
      <c r="C23" s="280">
        <f>+'Variable C1 población'!D22</f>
        <v>8.9003297008952067E-3</v>
      </c>
      <c r="D23" s="280">
        <f>+'Variable C2 E. recaudatoria'!J23</f>
        <v>1.8192158419023403E-2</v>
      </c>
      <c r="E23" s="281">
        <f>+'Variable C3 carencia mpal.'!I23</f>
        <v>2.4345155534691552E-2</v>
      </c>
      <c r="F23" s="282">
        <f t="shared" si="1"/>
        <v>19.441014963957699</v>
      </c>
      <c r="G23" s="282">
        <f t="shared" si="0"/>
        <v>1.177871673181036E-2</v>
      </c>
    </row>
    <row r="24" spans="1:7" x14ac:dyDescent="0.2">
      <c r="A24" s="278">
        <v>18</v>
      </c>
      <c r="B24" s="279" t="s">
        <v>22</v>
      </c>
      <c r="C24" s="280">
        <f>+'Variable C1 población'!D23</f>
        <v>5.4332439839773518E-3</v>
      </c>
      <c r="D24" s="280">
        <f>+'Variable C2 E. recaudatoria'!J24</f>
        <v>2.0451591925173308E-2</v>
      </c>
      <c r="E24" s="281">
        <f>+'Variable C3 carencia mpal.'!I24</f>
        <v>1.2479964217203904E-2</v>
      </c>
      <c r="F24" s="282">
        <f t="shared" si="1"/>
        <v>26.065560010908374</v>
      </c>
      <c r="G24" s="282">
        <f t="shared" si="0"/>
        <v>1.5792326089645283E-2</v>
      </c>
    </row>
    <row r="25" spans="1:7" x14ac:dyDescent="0.2">
      <c r="A25" s="278">
        <v>19</v>
      </c>
      <c r="B25" s="279" t="s">
        <v>23</v>
      </c>
      <c r="C25" s="280">
        <f>+'Variable C1 población'!D24</f>
        <v>1.9321429140882025E-3</v>
      </c>
      <c r="D25" s="280">
        <f>+'Variable C2 E. recaudatoria'!J25</f>
        <v>1.8586510109906394E-2</v>
      </c>
      <c r="E25" s="281">
        <f>+'Variable C3 carencia mpal.'!I25</f>
        <v>3.7819881193880099E-3</v>
      </c>
      <c r="F25" s="282">
        <f t="shared" si="1"/>
        <v>41.151177621184431</v>
      </c>
      <c r="G25" s="282">
        <f t="shared" si="0"/>
        <v>2.4932240692112036E-2</v>
      </c>
    </row>
    <row r="26" spans="1:7" x14ac:dyDescent="0.2">
      <c r="A26" s="278">
        <v>20</v>
      </c>
      <c r="B26" s="279" t="s">
        <v>24</v>
      </c>
      <c r="C26" s="280">
        <f>+'Variable C1 población'!D25</f>
        <v>3.6211823524096867E-2</v>
      </c>
      <c r="D26" s="280">
        <f>+'Variable C2 E. recaudatoria'!J26</f>
        <v>1.5803586406077236E-2</v>
      </c>
      <c r="E26" s="281">
        <f>+'Variable C3 carencia mpal.'!I26</f>
        <v>2.29326028083928E-2</v>
      </c>
      <c r="F26" s="282">
        <f t="shared" si="1"/>
        <v>13.342581923928956</v>
      </c>
      <c r="G26" s="282">
        <f t="shared" si="0"/>
        <v>8.0838625578085032E-3</v>
      </c>
    </row>
    <row r="27" spans="1:7" x14ac:dyDescent="0.2">
      <c r="A27" s="278">
        <v>21</v>
      </c>
      <c r="B27" s="279" t="s">
        <v>25</v>
      </c>
      <c r="C27" s="280">
        <f>+'Variable C1 población'!D26</f>
        <v>2.0717121592485441E-2</v>
      </c>
      <c r="D27" s="280">
        <f>+'Variable C2 E. recaudatoria'!J27</f>
        <v>2.9322726690338651E-2</v>
      </c>
      <c r="E27" s="281">
        <f>+'Variable C3 carencia mpal.'!I27</f>
        <v>2.6063227253932723E-2</v>
      </c>
      <c r="F27" s="282">
        <f t="shared" si="1"/>
        <v>13.140073419464009</v>
      </c>
      <c r="G27" s="282">
        <f t="shared" si="0"/>
        <v>7.9611688448363496E-3</v>
      </c>
    </row>
    <row r="28" spans="1:7" x14ac:dyDescent="0.2">
      <c r="A28" s="278">
        <v>22</v>
      </c>
      <c r="B28" s="279" t="s">
        <v>26</v>
      </c>
      <c r="C28" s="280">
        <f>+'Variable C1 población'!D27</f>
        <v>6.7449610329328854E-3</v>
      </c>
      <c r="D28" s="280">
        <f>+'Variable C2 E. recaudatoria'!J28</f>
        <v>1.8016271173742493E-2</v>
      </c>
      <c r="E28" s="281">
        <f>+'Variable C3 carencia mpal.'!I28</f>
        <v>8.4296567828300011E-3</v>
      </c>
      <c r="F28" s="282">
        <f t="shared" si="1"/>
        <v>30.128750101155461</v>
      </c>
      <c r="G28" s="282">
        <f t="shared" si="0"/>
        <v>1.8254088769692953E-2</v>
      </c>
    </row>
    <row r="29" spans="1:7" x14ac:dyDescent="0.2">
      <c r="A29" s="278">
        <v>23</v>
      </c>
      <c r="B29" s="279" t="s">
        <v>27</v>
      </c>
      <c r="C29" s="280">
        <f>+'Variable C1 población'!D28</f>
        <v>5.4215512063934693E-3</v>
      </c>
      <c r="D29" s="280">
        <f>+'Variable C2 E. recaudatoria'!J29</f>
        <v>1.3798232390512352E-2</v>
      </c>
      <c r="E29" s="281">
        <f>+'Variable C3 carencia mpal.'!I29</f>
        <v>9.3467727727541989E-3</v>
      </c>
      <c r="F29" s="282">
        <f t="shared" si="1"/>
        <v>35.005969465121829</v>
      </c>
      <c r="G29" s="282">
        <f t="shared" si="0"/>
        <v>2.1209046905035354E-2</v>
      </c>
    </row>
    <row r="30" spans="1:7" x14ac:dyDescent="0.2">
      <c r="A30" s="278">
        <v>24</v>
      </c>
      <c r="B30" s="279" t="s">
        <v>28</v>
      </c>
      <c r="C30" s="280">
        <f>+'Variable C1 población'!D29</f>
        <v>3.4703809542369485E-2</v>
      </c>
      <c r="D30" s="280">
        <f>+'Variable C2 E. recaudatoria'!J30</f>
        <v>1.5629719050477019E-2</v>
      </c>
      <c r="E30" s="281">
        <f>+'Variable C3 carencia mpal.'!I30</f>
        <v>4.3381660021284171E-2</v>
      </c>
      <c r="F30" s="282">
        <f t="shared" si="1"/>
        <v>10.670628900054488</v>
      </c>
      <c r="G30" s="282">
        <f t="shared" si="0"/>
        <v>6.4650078916674231E-3</v>
      </c>
    </row>
    <row r="31" spans="1:7" x14ac:dyDescent="0.2">
      <c r="A31" s="278">
        <v>25</v>
      </c>
      <c r="B31" s="279" t="s">
        <v>29</v>
      </c>
      <c r="C31" s="280">
        <f>+'Variable C1 población'!D30</f>
        <v>1.1022037342479684E-2</v>
      </c>
      <c r="D31" s="280">
        <f>+'Variable C2 E. recaudatoria'!J31</f>
        <v>2.0062770402384435E-2</v>
      </c>
      <c r="E31" s="281">
        <f>+'Variable C3 carencia mpal.'!I31</f>
        <v>9.2491613213789344E-3</v>
      </c>
      <c r="F31" s="282">
        <f t="shared" si="1"/>
        <v>24.792997643193409</v>
      </c>
      <c r="G31" s="282">
        <f t="shared" si="0"/>
        <v>1.5021319448239713E-2</v>
      </c>
    </row>
    <row r="32" spans="1:7" x14ac:dyDescent="0.2">
      <c r="A32" s="278">
        <v>26</v>
      </c>
      <c r="B32" s="279" t="s">
        <v>30</v>
      </c>
      <c r="C32" s="280">
        <f>+'Variable C1 población'!D31</f>
        <v>3.3242920997571092E-3</v>
      </c>
      <c r="D32" s="280">
        <f>+'Variable C2 E. recaudatoria'!J32</f>
        <v>2.5029178222138633E-2</v>
      </c>
      <c r="E32" s="281">
        <f>+'Variable C3 carencia mpal.'!I32</f>
        <v>8.513184169963408E-3</v>
      </c>
      <c r="F32" s="282">
        <f t="shared" si="1"/>
        <v>27.124782917875525</v>
      </c>
      <c r="G32" s="282">
        <f t="shared" si="0"/>
        <v>1.6434076872726359E-2</v>
      </c>
    </row>
    <row r="33" spans="1:7" x14ac:dyDescent="0.2">
      <c r="A33" s="278">
        <v>27</v>
      </c>
      <c r="B33" s="279" t="s">
        <v>31</v>
      </c>
      <c r="C33" s="280">
        <f>+'Variable C1 población'!D32</f>
        <v>3.6194461521017766E-3</v>
      </c>
      <c r="D33" s="280">
        <f>+'Variable C2 E. recaudatoria'!J33</f>
        <v>1.5633134908975398E-2</v>
      </c>
      <c r="E33" s="281">
        <f>+'Variable C3 carencia mpal.'!I33</f>
        <v>3.9927946606785076E-3</v>
      </c>
      <c r="F33" s="282">
        <f t="shared" si="1"/>
        <v>43.019308957182638</v>
      </c>
      <c r="G33" s="282">
        <f t="shared" si="0"/>
        <v>2.606408436721519E-2</v>
      </c>
    </row>
    <row r="34" spans="1:7" x14ac:dyDescent="0.2">
      <c r="A34" s="278">
        <v>28</v>
      </c>
      <c r="B34" s="279" t="s">
        <v>32</v>
      </c>
      <c r="C34" s="280">
        <f>+'Variable C1 población'!D33</f>
        <v>0.32311325518069772</v>
      </c>
      <c r="D34" s="280">
        <f>+'Variable C2 E. recaudatoria'!J34</f>
        <v>1.6796550151024641E-2</v>
      </c>
      <c r="E34" s="281">
        <f>+'Variable C3 carencia mpal.'!I34</f>
        <v>0.10587650776140056</v>
      </c>
      <c r="F34" s="282">
        <f t="shared" si="1"/>
        <v>2.2432272383183376</v>
      </c>
      <c r="G34" s="282">
        <f t="shared" si="0"/>
        <v>1.3591028171223644E-3</v>
      </c>
    </row>
    <row r="35" spans="1:7" x14ac:dyDescent="0.2">
      <c r="A35" s="278">
        <v>29</v>
      </c>
      <c r="B35" s="279" t="s">
        <v>33</v>
      </c>
      <c r="C35" s="280">
        <f>+'Variable C1 población'!D34</f>
        <v>6.5437035278527273E-3</v>
      </c>
      <c r="D35" s="280">
        <f>+'Variable C2 E. recaudatoria'!J35</f>
        <v>2.0262663938958193E-2</v>
      </c>
      <c r="E35" s="281">
        <f>+'Variable C3 carencia mpal.'!I35</f>
        <v>1.6073425732452049E-2</v>
      </c>
      <c r="F35" s="282">
        <f t="shared" si="1"/>
        <v>23.32100799444127</v>
      </c>
      <c r="G35" s="282">
        <f t="shared" si="0"/>
        <v>1.4129485912956076E-2</v>
      </c>
    </row>
    <row r="36" spans="1:7" x14ac:dyDescent="0.2">
      <c r="A36" s="278">
        <v>30</v>
      </c>
      <c r="B36" s="279" t="s">
        <v>34</v>
      </c>
      <c r="C36" s="280">
        <f>+'Variable C1 población'!D35</f>
        <v>1.693326790102241E-3</v>
      </c>
      <c r="D36" s="280">
        <f>+'Variable C2 E. recaudatoria'!J36</f>
        <v>2.1854020809643507E-2</v>
      </c>
      <c r="E36" s="281">
        <f>+'Variable C3 carencia mpal.'!I36</f>
        <v>2.1283708979956593E-3</v>
      </c>
      <c r="F36" s="282">
        <f t="shared" si="1"/>
        <v>38.947303464476214</v>
      </c>
      <c r="G36" s="282">
        <f t="shared" si="0"/>
        <v>2.3596980704269355E-2</v>
      </c>
    </row>
    <row r="37" spans="1:7" x14ac:dyDescent="0.2">
      <c r="A37" s="278">
        <v>31</v>
      </c>
      <c r="B37" s="279" t="s">
        <v>35</v>
      </c>
      <c r="C37" s="280">
        <f>+'Variable C1 población'!D36</f>
        <v>5.2954109391249197E-3</v>
      </c>
      <c r="D37" s="280">
        <f>+'Variable C2 E. recaudatoria'!J37</f>
        <v>1.6165348242685281E-2</v>
      </c>
      <c r="E37" s="281">
        <f>+'Variable C3 carencia mpal.'!I37</f>
        <v>1.1227258068892815E-2</v>
      </c>
      <c r="F37" s="282">
        <f t="shared" si="1"/>
        <v>30.592250130389701</v>
      </c>
      <c r="G37" s="282">
        <f t="shared" si="0"/>
        <v>1.8534909270045294E-2</v>
      </c>
    </row>
    <row r="38" spans="1:7" x14ac:dyDescent="0.2">
      <c r="A38" s="278">
        <v>32</v>
      </c>
      <c r="B38" s="279" t="s">
        <v>36</v>
      </c>
      <c r="C38" s="280">
        <f>+'Variable C1 población'!D37</f>
        <v>4.3096743561442889E-3</v>
      </c>
      <c r="D38" s="280">
        <f>+'Variable C2 E. recaudatoria'!J38</f>
        <v>2.2188112433507767E-2</v>
      </c>
      <c r="E38" s="281">
        <f>+'Variable C3 carencia mpal.'!I38</f>
        <v>1.1561311839233153E-2</v>
      </c>
      <c r="F38" s="282">
        <f t="shared" si="1"/>
        <v>26.274925997355158</v>
      </c>
      <c r="G38" s="282">
        <f t="shared" si="0"/>
        <v>1.5919174541344158E-2</v>
      </c>
    </row>
    <row r="39" spans="1:7" x14ac:dyDescent="0.2">
      <c r="A39" s="278">
        <v>33</v>
      </c>
      <c r="B39" s="279" t="s">
        <v>37</v>
      </c>
      <c r="C39" s="280">
        <f>+'Variable C1 población'!D38</f>
        <v>1.4130544546825144E-2</v>
      </c>
      <c r="D39" s="280">
        <f>+'Variable C2 E. recaudatoria'!J39</f>
        <v>1.6293664687344517E-2</v>
      </c>
      <c r="E39" s="281">
        <f>+'Variable C3 carencia mpal.'!I39</f>
        <v>1.8555870656936365E-2</v>
      </c>
      <c r="F39" s="282">
        <f t="shared" si="1"/>
        <v>20.416463227974102</v>
      </c>
      <c r="G39" s="282">
        <f t="shared" ref="G39:G64" si="2">+F39/$F$65</f>
        <v>1.2369711019386713E-2</v>
      </c>
    </row>
    <row r="40" spans="1:7" x14ac:dyDescent="0.2">
      <c r="A40" s="278">
        <v>34</v>
      </c>
      <c r="B40" s="279" t="s">
        <v>38</v>
      </c>
      <c r="C40" s="280">
        <f>+'Variable C1 población'!D39</f>
        <v>3.8214123103688363E-3</v>
      </c>
      <c r="D40" s="280">
        <f>+'Variable C2 E. recaudatoria'!J40</f>
        <v>1.6566811288945847E-2</v>
      </c>
      <c r="E40" s="281">
        <f>+'Variable C3 carencia mpal.'!I40</f>
        <v>5.2222720171044516E-3</v>
      </c>
      <c r="F40" s="282">
        <f t="shared" si="1"/>
        <v>39.04649152353344</v>
      </c>
      <c r="G40" s="282">
        <f t="shared" si="2"/>
        <v>2.3657075717465892E-2</v>
      </c>
    </row>
    <row r="41" spans="1:7" x14ac:dyDescent="0.2">
      <c r="A41" s="278">
        <v>35</v>
      </c>
      <c r="B41" s="279" t="s">
        <v>39</v>
      </c>
      <c r="C41" s="280">
        <f>+'Variable C1 población'!D40</f>
        <v>0.11766194054045435</v>
      </c>
      <c r="D41" s="280">
        <f>+'Variable C2 E. recaudatoria'!J41</f>
        <v>1.4135683522852766E-2</v>
      </c>
      <c r="E41" s="281">
        <f>+'Variable C3 carencia mpal.'!I41</f>
        <v>4.2672994688288897E-2</v>
      </c>
      <c r="F41" s="282">
        <f t="shared" si="1"/>
        <v>5.7316240817816917</v>
      </c>
      <c r="G41" s="282">
        <f t="shared" si="2"/>
        <v>3.4726158380974591E-3</v>
      </c>
    </row>
    <row r="42" spans="1:7" x14ac:dyDescent="0.2">
      <c r="A42" s="278">
        <v>36</v>
      </c>
      <c r="B42" s="279" t="s">
        <v>40</v>
      </c>
      <c r="C42" s="280">
        <f>+'Variable C1 población'!D41</f>
        <v>1.0340667303273446E-2</v>
      </c>
      <c r="D42" s="280">
        <f>+'Variable C2 E. recaudatoria'!J42</f>
        <v>1.6562179903381675E-2</v>
      </c>
      <c r="E42" s="281">
        <f>+'Variable C3 carencia mpal.'!I42</f>
        <v>2.0805350671437003E-2</v>
      </c>
      <c r="F42" s="282">
        <f t="shared" si="1"/>
        <v>20.960758202506025</v>
      </c>
      <c r="G42" s="282">
        <f t="shared" si="2"/>
        <v>1.2699482707513345E-2</v>
      </c>
    </row>
    <row r="43" spans="1:7" x14ac:dyDescent="0.2">
      <c r="A43" s="278">
        <v>37</v>
      </c>
      <c r="B43" s="279" t="s">
        <v>41</v>
      </c>
      <c r="C43" s="280">
        <f>+'Variable C1 población'!D42</f>
        <v>3.3674136461800938E-2</v>
      </c>
      <c r="D43" s="280">
        <f>+'Variable C2 E. recaudatoria'!J43</f>
        <v>1.62934548282791E-2</v>
      </c>
      <c r="E43" s="281">
        <f>+'Variable C3 carencia mpal.'!I43</f>
        <v>7.5539726418531017E-2</v>
      </c>
      <c r="F43" s="282">
        <f t="shared" si="1"/>
        <v>7.9676629080838843</v>
      </c>
      <c r="G43" s="282">
        <f t="shared" si="2"/>
        <v>4.8273634161005346E-3</v>
      </c>
    </row>
    <row r="44" spans="1:7" x14ac:dyDescent="0.2">
      <c r="A44" s="278">
        <v>38</v>
      </c>
      <c r="B44" s="279" t="s">
        <v>42</v>
      </c>
      <c r="C44" s="280">
        <f>+'Variable C1 población'!D43</f>
        <v>5.083877962834684E-3</v>
      </c>
      <c r="D44" s="280">
        <f>+'Variable C2 E. recaudatoria'!J44</f>
        <v>1.9294160587273245E-2</v>
      </c>
      <c r="E44" s="281">
        <f>+'Variable C3 carencia mpal.'!I44</f>
        <v>1.2249373906410762E-2</v>
      </c>
      <c r="F44" s="282">
        <f t="shared" si="1"/>
        <v>27.301955910402484</v>
      </c>
      <c r="G44" s="282">
        <f t="shared" si="2"/>
        <v>1.6541420573421572E-2</v>
      </c>
    </row>
    <row r="45" spans="1:7" x14ac:dyDescent="0.2">
      <c r="A45" s="278">
        <v>39</v>
      </c>
      <c r="B45" s="279" t="s">
        <v>71</v>
      </c>
      <c r="C45" s="280">
        <f>+'Variable C1 población'!D44</f>
        <v>4.8199046507137024E-3</v>
      </c>
      <c r="D45" s="280">
        <f>+'Variable C2 E. recaudatoria'!J45</f>
        <v>1.5558520588538294E-2</v>
      </c>
      <c r="E45" s="281">
        <f>+'Variable C3 carencia mpal.'!I45</f>
        <v>1.0704236650626737E-2</v>
      </c>
      <c r="F45" s="282">
        <f t="shared" si="1"/>
        <v>32.172276735591439</v>
      </c>
      <c r="G45" s="282">
        <f t="shared" si="2"/>
        <v>1.9492199094979751E-2</v>
      </c>
    </row>
    <row r="46" spans="1:7" x14ac:dyDescent="0.2">
      <c r="A46" s="278">
        <v>40</v>
      </c>
      <c r="B46" s="279" t="s">
        <v>43</v>
      </c>
      <c r="C46" s="280">
        <f>+'Variable C1 población'!D45</f>
        <v>1.3098745506695887E-2</v>
      </c>
      <c r="D46" s="280">
        <f>+'Variable C2 E. recaudatoria'!J46</f>
        <v>1.5453255421711594E-2</v>
      </c>
      <c r="E46" s="281">
        <f>+'Variable C3 carencia mpal.'!I46</f>
        <v>2.545121332616403E-2</v>
      </c>
      <c r="F46" s="282">
        <f t="shared" si="1"/>
        <v>18.517416302037013</v>
      </c>
      <c r="G46" s="282">
        <f t="shared" si="2"/>
        <v>1.1219136533306764E-2</v>
      </c>
    </row>
    <row r="47" spans="1:7" x14ac:dyDescent="0.2">
      <c r="A47" s="278">
        <v>41</v>
      </c>
      <c r="B47" s="279" t="s">
        <v>44</v>
      </c>
      <c r="C47" s="280">
        <f>+'Variable C1 población'!D46</f>
        <v>7.1928298470549257E-3</v>
      </c>
      <c r="D47" s="280">
        <f>+'Variable C2 E. recaudatoria'!J47</f>
        <v>2.1480556604283496E-2</v>
      </c>
      <c r="E47" s="281">
        <f>+'Variable C3 carencia mpal.'!I47</f>
        <v>1.6570244099424595E-2</v>
      </c>
      <c r="F47" s="282">
        <f t="shared" si="1"/>
        <v>22.102558698909178</v>
      </c>
      <c r="G47" s="282">
        <f t="shared" si="2"/>
        <v>1.3391264727963748E-2</v>
      </c>
    </row>
    <row r="48" spans="1:7" x14ac:dyDescent="0.2">
      <c r="A48" s="278">
        <v>42</v>
      </c>
      <c r="B48" s="279" t="s">
        <v>45</v>
      </c>
      <c r="C48" s="280">
        <f>+'Variable C1 población'!D47</f>
        <v>6.4515786135554724E-3</v>
      </c>
      <c r="D48" s="280">
        <f>+'Variable C2 E. recaudatoria'!J48</f>
        <v>1.2868750721485646E-2</v>
      </c>
      <c r="E48" s="281">
        <f>+'Variable C3 carencia mpal.'!I48</f>
        <v>1.5441952942995423E-2</v>
      </c>
      <c r="F48" s="282">
        <f t="shared" si="1"/>
        <v>28.766810878577399</v>
      </c>
      <c r="G48" s="282">
        <f t="shared" si="2"/>
        <v>1.7428931423822402E-2</v>
      </c>
    </row>
    <row r="49" spans="1:7" x14ac:dyDescent="0.2">
      <c r="A49" s="278">
        <v>43</v>
      </c>
      <c r="B49" s="279" t="s">
        <v>46</v>
      </c>
      <c r="C49" s="280">
        <f>+'Variable C1 población'!D48</f>
        <v>4.7649840287288005E-3</v>
      </c>
      <c r="D49" s="280">
        <f>+'Variable C2 E. recaudatoria'!J49</f>
        <v>1.5610673904363792E-2</v>
      </c>
      <c r="E49" s="281">
        <f>+'Variable C3 carencia mpal.'!I49</f>
        <v>9.3734952609988865E-3</v>
      </c>
      <c r="F49" s="282">
        <f t="shared" si="1"/>
        <v>33.614402180651361</v>
      </c>
      <c r="G49" s="282">
        <f t="shared" si="2"/>
        <v>2.0365938822076737E-2</v>
      </c>
    </row>
    <row r="50" spans="1:7" x14ac:dyDescent="0.2">
      <c r="A50" s="278">
        <v>44</v>
      </c>
      <c r="B50" s="279" t="s">
        <v>47</v>
      </c>
      <c r="C50" s="280">
        <f>+'Variable C1 población'!D49</f>
        <v>2.8225656434305193E-3</v>
      </c>
      <c r="D50" s="280">
        <f>+'Variable C2 E. recaudatoria'!J50</f>
        <v>2.2850330717273899E-2</v>
      </c>
      <c r="E50" s="281">
        <f>+'Variable C3 carencia mpal.'!I50</f>
        <v>4.095942060297242E-3</v>
      </c>
      <c r="F50" s="282">
        <f t="shared" si="1"/>
        <v>33.592173999456712</v>
      </c>
      <c r="G50" s="282">
        <f t="shared" si="2"/>
        <v>2.0352471446518385E-2</v>
      </c>
    </row>
    <row r="51" spans="1:7" x14ac:dyDescent="0.2">
      <c r="A51" s="278">
        <v>45</v>
      </c>
      <c r="B51" s="279" t="s">
        <v>48</v>
      </c>
      <c r="C51" s="280">
        <f>+'Variable C1 población'!D50</f>
        <v>2.6776460667090676E-3</v>
      </c>
      <c r="D51" s="280">
        <f>+'Variable C2 E. recaudatoria'!J51</f>
        <v>1.7357427651107645E-2</v>
      </c>
      <c r="E51" s="281">
        <f>+'Variable C3 carencia mpal.'!I51</f>
        <v>3.2178036646214074E-3</v>
      </c>
      <c r="F51" s="282">
        <f t="shared" si="1"/>
        <v>43.005430405583105</v>
      </c>
      <c r="G51" s="282">
        <f t="shared" si="2"/>
        <v>2.6055675777013405E-2</v>
      </c>
    </row>
    <row r="52" spans="1:7" x14ac:dyDescent="0.2">
      <c r="A52" s="278">
        <v>46</v>
      </c>
      <c r="B52" s="279" t="s">
        <v>49</v>
      </c>
      <c r="C52" s="280">
        <f>+'Variable C1 población'!D51</f>
        <v>5.0271857078825269E-3</v>
      </c>
      <c r="D52" s="280">
        <f>+'Variable C2 E. recaudatoria'!J52</f>
        <v>1.9474257221808726E-2</v>
      </c>
      <c r="E52" s="281">
        <f>+'Variable C3 carencia mpal.'!I52</f>
        <v>6.3771429905838464E-3</v>
      </c>
      <c r="F52" s="282">
        <f t="shared" si="1"/>
        <v>32.384902682457131</v>
      </c>
      <c r="G52" s="282">
        <f t="shared" si="2"/>
        <v>1.9621022657052362E-2</v>
      </c>
    </row>
    <row r="53" spans="1:7" x14ac:dyDescent="0.2">
      <c r="A53" s="278">
        <v>47</v>
      </c>
      <c r="B53" s="279" t="s">
        <v>50</v>
      </c>
      <c r="C53" s="280">
        <f>+'Variable C1 población'!D52</f>
        <v>6.1149683497770399E-3</v>
      </c>
      <c r="D53" s="280">
        <f>+'Variable C2 E. recaudatoria'!J53</f>
        <v>1.482179342149254E-2</v>
      </c>
      <c r="E53" s="281">
        <f>+'Variable C3 carencia mpal.'!I53</f>
        <v>7.2897267242282536E-3</v>
      </c>
      <c r="F53" s="282">
        <f t="shared" si="1"/>
        <v>35.427715358908401</v>
      </c>
      <c r="G53" s="282">
        <f t="shared" si="2"/>
        <v>2.1464569850978551E-2</v>
      </c>
    </row>
    <row r="54" spans="1:7" x14ac:dyDescent="0.2">
      <c r="A54" s="278">
        <v>48</v>
      </c>
      <c r="B54" s="279" t="s">
        <v>51</v>
      </c>
      <c r="C54" s="280">
        <f>+'Variable C1 población'!D53</f>
        <v>6.4508699603685708E-3</v>
      </c>
      <c r="D54" s="280">
        <f>+'Variable C2 E. recaudatoria'!J54</f>
        <v>1.2679840936681791E-2</v>
      </c>
      <c r="E54" s="281">
        <f>+'Variable C3 carencia mpal.'!I54</f>
        <v>9.4556509781909617E-3</v>
      </c>
      <c r="F54" s="282">
        <f t="shared" si="1"/>
        <v>34.981716259112396</v>
      </c>
      <c r="G54" s="282">
        <f t="shared" si="2"/>
        <v>2.1194352628838717E-2</v>
      </c>
    </row>
    <row r="55" spans="1:7" x14ac:dyDescent="0.2">
      <c r="A55" s="278">
        <v>49</v>
      </c>
      <c r="B55" s="279" t="s">
        <v>52</v>
      </c>
      <c r="C55" s="280">
        <f>+'Variable C1 población'!D54</f>
        <v>3.2870878074447562E-3</v>
      </c>
      <c r="D55" s="280">
        <f>+'Variable C2 E. recaudatoria'!J55</f>
        <v>1.1908903475537859E-2</v>
      </c>
      <c r="E55" s="281">
        <f>+'Variable C3 carencia mpal.'!I55</f>
        <v>6.0638752956801434E-3</v>
      </c>
      <c r="F55" s="282">
        <f t="shared" si="1"/>
        <v>47.036983807021606</v>
      </c>
      <c r="G55" s="282">
        <f t="shared" si="2"/>
        <v>2.8498270754320269E-2</v>
      </c>
    </row>
    <row r="56" spans="1:7" x14ac:dyDescent="0.2">
      <c r="A56" s="278">
        <v>50</v>
      </c>
      <c r="B56" s="279" t="s">
        <v>53</v>
      </c>
      <c r="C56" s="280">
        <f>+'Variable C1 población'!D55</f>
        <v>5.4771804815652728E-3</v>
      </c>
      <c r="D56" s="280">
        <f>+'Variable C2 E. recaudatoria'!J56</f>
        <v>2.2175863167240354E-2</v>
      </c>
      <c r="E56" s="281">
        <f>+'Variable C3 carencia mpal.'!I56</f>
        <v>7.0270482602260136E-3</v>
      </c>
      <c r="F56" s="282">
        <f t="shared" si="1"/>
        <v>28.834987018577447</v>
      </c>
      <c r="G56" s="282">
        <f t="shared" si="2"/>
        <v>1.7470237263173774E-2</v>
      </c>
    </row>
    <row r="57" spans="1:7" x14ac:dyDescent="0.2">
      <c r="A57" s="278">
        <v>51</v>
      </c>
      <c r="B57" s="279" t="s">
        <v>54</v>
      </c>
      <c r="C57" s="280">
        <f>+'Variable C1 población'!D56</f>
        <v>1.8772222921033003E-3</v>
      </c>
      <c r="D57" s="280">
        <f>+'Variable C2 E. recaudatoria'!J57</f>
        <v>1.5092961518121088E-2</v>
      </c>
      <c r="E57" s="281">
        <f>+'Variable C3 carencia mpal.'!I57</f>
        <v>1.2139632678074019E-3</v>
      </c>
      <c r="F57" s="282">
        <f t="shared" si="1"/>
        <v>54.992955991215929</v>
      </c>
      <c r="G57" s="282">
        <f t="shared" si="2"/>
        <v>3.3318551118155258E-2</v>
      </c>
    </row>
    <row r="58" spans="1:7" x14ac:dyDescent="0.2">
      <c r="A58" s="278">
        <v>52</v>
      </c>
      <c r="B58" s="279" t="s">
        <v>55</v>
      </c>
      <c r="C58" s="280">
        <f>+'Variable C1 población'!D57</f>
        <v>1.3602243595989731E-2</v>
      </c>
      <c r="D58" s="280">
        <f>+'Variable C2 E. recaudatoria'!J58</f>
        <v>1.7352079766792605E-2</v>
      </c>
      <c r="E58" s="281">
        <f>+'Variable C3 carencia mpal.'!I58</f>
        <v>1.602356726268812E-2</v>
      </c>
      <c r="F58" s="282">
        <f t="shared" si="1"/>
        <v>21.286609225868908</v>
      </c>
      <c r="G58" s="282">
        <f t="shared" si="2"/>
        <v>1.2896905882593325E-2</v>
      </c>
    </row>
    <row r="59" spans="1:7" x14ac:dyDescent="0.2">
      <c r="A59" s="278">
        <v>53</v>
      </c>
      <c r="B59" s="279" t="s">
        <v>56</v>
      </c>
      <c r="C59" s="280">
        <f>+'Variable C1 población'!D58</f>
        <v>1.8748128712678336E-2</v>
      </c>
      <c r="D59" s="280">
        <f>+'Variable C2 E. recaudatoria'!J59</f>
        <v>2.2461428288491882E-2</v>
      </c>
      <c r="E59" s="281">
        <f>+'Variable C3 carencia mpal.'!I59</f>
        <v>1.8954816482176378E-2</v>
      </c>
      <c r="F59" s="282">
        <f t="shared" si="1"/>
        <v>16.621132110297776</v>
      </c>
      <c r="G59" s="282">
        <f t="shared" si="2"/>
        <v>1.0070235903431448E-2</v>
      </c>
    </row>
    <row r="60" spans="1:7" x14ac:dyDescent="0.2">
      <c r="A60" s="278">
        <v>54</v>
      </c>
      <c r="B60" s="279" t="s">
        <v>57</v>
      </c>
      <c r="C60" s="280">
        <f>+'Variable C1 población'!D59</f>
        <v>9.7035880882485812E-3</v>
      </c>
      <c r="D60" s="280">
        <f>+'Variable C2 E. recaudatoria'!J60</f>
        <v>1.7745851520527614E-2</v>
      </c>
      <c r="E60" s="281">
        <f>+'Variable C3 carencia mpal.'!I60</f>
        <v>1.0850423568257057E-2</v>
      </c>
      <c r="F60" s="282">
        <f t="shared" si="1"/>
        <v>26.109753848929049</v>
      </c>
      <c r="G60" s="282">
        <f t="shared" si="2"/>
        <v>1.5819101785271364E-2</v>
      </c>
    </row>
    <row r="61" spans="1:7" x14ac:dyDescent="0.2">
      <c r="A61" s="278">
        <v>55</v>
      </c>
      <c r="B61" s="279" t="s">
        <v>58</v>
      </c>
      <c r="C61" s="280">
        <f>+'Variable C1 población'!D60</f>
        <v>3.650981218918914E-3</v>
      </c>
      <c r="D61" s="280">
        <f>+'Variable C2 E. recaudatoria'!J61</f>
        <v>1.5311250269761791E-2</v>
      </c>
      <c r="E61" s="281">
        <f>+'Variable C3 carencia mpal.'!I61</f>
        <v>6.8063520304598689E-3</v>
      </c>
      <c r="F61" s="282">
        <f t="shared" si="1"/>
        <v>38.806944869795139</v>
      </c>
      <c r="G61" s="282">
        <f t="shared" si="2"/>
        <v>2.3511941721958588E-2</v>
      </c>
    </row>
    <row r="62" spans="1:7" x14ac:dyDescent="0.2">
      <c r="A62" s="278">
        <v>56</v>
      </c>
      <c r="B62" s="279" t="s">
        <v>59</v>
      </c>
      <c r="C62" s="280">
        <f>+'Variable C1 población'!D61</f>
        <v>1.7624559084845275E-2</v>
      </c>
      <c r="D62" s="280">
        <f>+'Variable C2 E. recaudatoria'!J62</f>
        <v>1.4013850228834687E-2</v>
      </c>
      <c r="E62" s="281">
        <f>+'Variable C3 carencia mpal.'!I62</f>
        <v>4.0840224229578982E-2</v>
      </c>
      <c r="F62" s="282">
        <f t="shared" si="1"/>
        <v>13.797169608656445</v>
      </c>
      <c r="G62" s="282">
        <f t="shared" si="2"/>
        <v>8.3592833410392857E-3</v>
      </c>
    </row>
    <row r="63" spans="1:7" x14ac:dyDescent="0.2">
      <c r="A63" s="278">
        <v>57</v>
      </c>
      <c r="B63" s="279" t="s">
        <v>60</v>
      </c>
      <c r="C63" s="280">
        <f>+'Variable C1 población'!D62</f>
        <v>7.4263310721391232E-3</v>
      </c>
      <c r="D63" s="280">
        <f>+'Variable C2 E. recaudatoria'!J63</f>
        <v>1.0289602965898675E-2</v>
      </c>
      <c r="E63" s="281">
        <f>+'Variable C3 carencia mpal.'!I63</f>
        <v>8.6016036123991273E-3</v>
      </c>
      <c r="F63" s="282">
        <f t="shared" si="1"/>
        <v>37.997475800453465</v>
      </c>
      <c r="G63" s="282">
        <f t="shared" si="2"/>
        <v>2.3021509155108859E-2</v>
      </c>
    </row>
    <row r="64" spans="1:7" x14ac:dyDescent="0.2">
      <c r="A64" s="278">
        <v>58</v>
      </c>
      <c r="B64" s="279" t="s">
        <v>61</v>
      </c>
      <c r="C64" s="280">
        <f>+'Variable C1 población'!D63</f>
        <v>1.0274053903704661E-2</v>
      </c>
      <c r="D64" s="280">
        <f>+'Variable C2 E. recaudatoria'!J64</f>
        <v>1.3771130914412634E-2</v>
      </c>
      <c r="E64" s="281">
        <f>+'Variable C3 carencia mpal.'!I64</f>
        <v>2.2656328195395217E-2</v>
      </c>
      <c r="F64" s="282">
        <f t="shared" si="1"/>
        <v>21.412582494075991</v>
      </c>
      <c r="G64" s="282">
        <f t="shared" si="2"/>
        <v>1.2973229235295973E-2</v>
      </c>
    </row>
    <row r="65" spans="1:7" s="263" customFormat="1" x14ac:dyDescent="0.2">
      <c r="A65" s="264"/>
      <c r="B65" s="283" t="s">
        <v>62</v>
      </c>
      <c r="C65" s="284">
        <f>SUM(C7:C64)</f>
        <v>1.0000000000000002</v>
      </c>
      <c r="D65" s="284">
        <f>SUM(D7:D64)</f>
        <v>1.0000000000000002</v>
      </c>
      <c r="E65" s="284">
        <f>SUM(E7:E64)</f>
        <v>1.0000000000000002</v>
      </c>
      <c r="F65" s="285">
        <f>SUM(F7:F64)</f>
        <v>1650.520630269853</v>
      </c>
      <c r="G65" s="285">
        <f>SUM(G7:G64)</f>
        <v>0.99999999999999989</v>
      </c>
    </row>
  </sheetData>
  <mergeCells count="7">
    <mergeCell ref="F3:F4"/>
    <mergeCell ref="G3:G4"/>
    <mergeCell ref="A1:G1"/>
    <mergeCell ref="A3:B6"/>
    <mergeCell ref="C3:C4"/>
    <mergeCell ref="D3:D4"/>
    <mergeCell ref="E3:E4"/>
  </mergeCells>
  <printOptions horizontalCentered="1"/>
  <pageMargins left="0.19685039370078741" right="0.19685039370078741" top="0.19685039370078741" bottom="0.19685039370078741" header="0.31496062992125984" footer="0.31496062992125984"/>
  <pageSetup scale="8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704BA2C0E667428490307C24C24453" ma:contentTypeVersion="1" ma:contentTypeDescription="Crear nuevo documento." ma:contentTypeScope="" ma:versionID="63becb6cf3bd1d57cb95fdc547d9eafb">
  <xsd:schema xmlns:xsd="http://www.w3.org/2001/XMLSchema" xmlns:xs="http://www.w3.org/2001/XMLSchema" xmlns:p="http://schemas.microsoft.com/office/2006/metadata/properties" xmlns:ns1="http://schemas.microsoft.com/sharepoint/v3" xmlns:ns2="3f76b0c9-ee25-42de-9f39-03b58d9e6478" targetNamespace="http://schemas.microsoft.com/office/2006/metadata/properties" ma:root="true" ma:fieldsID="5169f53a2488b1cc5a09726b2f559808" ns1:_="" ns2:_="">
    <xsd:import namespace="http://schemas.microsoft.com/sharepoint/v3"/>
    <xsd:import namespace="3f76b0c9-ee25-42de-9f39-03b58d9e647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6b0c9-ee25-42de-9f39-03b58d9e6478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f76b0c9-ee25-42de-9f39-03b58d9e6478">TAC5CW72XESH-1988616961-1496</_dlc_DocId>
    <_dlc_DocIdUrl xmlns="3f76b0c9-ee25-42de-9f39-03b58d9e6478">
      <Url>https://slp.gob.mx/finanzas/_layouts/15/DocIdRedir.aspx?ID=TAC5CW72XESH-1988616961-1496</Url>
      <Description>TAC5CW72XESH-1988616961-1496</Description>
    </_dlc_DocIdUrl>
  </documentManagement>
</p:properties>
</file>

<file path=customXml/itemProps1.xml><?xml version="1.0" encoding="utf-8"?>
<ds:datastoreItem xmlns:ds="http://schemas.openxmlformats.org/officeDocument/2006/customXml" ds:itemID="{8E6C9D2C-40DD-4365-B11C-3683EB97025B}"/>
</file>

<file path=customXml/itemProps2.xml><?xml version="1.0" encoding="utf-8"?>
<ds:datastoreItem xmlns:ds="http://schemas.openxmlformats.org/officeDocument/2006/customXml" ds:itemID="{55A83855-9AFF-47AE-A0F3-05AA7E8A665C}"/>
</file>

<file path=customXml/itemProps3.xml><?xml version="1.0" encoding="utf-8"?>
<ds:datastoreItem xmlns:ds="http://schemas.openxmlformats.org/officeDocument/2006/customXml" ds:itemID="{95D94F16-38EF-4A0A-B542-C38831F76A99}"/>
</file>

<file path=customXml/itemProps4.xml><?xml version="1.0" encoding="utf-8"?>
<ds:datastoreItem xmlns:ds="http://schemas.openxmlformats.org/officeDocument/2006/customXml" ds:itemID="{A174E532-A00B-4DFE-9720-07BEDA9827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7</vt:i4>
      </vt:variant>
    </vt:vector>
  </HeadingPairs>
  <TitlesOfParts>
    <vt:vector size="22" baseType="lpstr">
      <vt:lpstr>PARTICIPACIONES FED (TABLA 1)</vt:lpstr>
      <vt:lpstr>PARTICIPACIONES FED (TABLA 2)</vt:lpstr>
      <vt:lpstr>PARTICIPACIONES FED (TABLA 3)</vt:lpstr>
      <vt:lpstr>Calendario de pago</vt:lpstr>
      <vt:lpstr>Coeficiente art. 22 </vt:lpstr>
      <vt:lpstr>Variable C1 población</vt:lpstr>
      <vt:lpstr>Variable C2 E. recaudatoria</vt:lpstr>
      <vt:lpstr>Variable C3 carencia mpal.</vt:lpstr>
      <vt:lpstr>Variable C4 compensatorio</vt:lpstr>
      <vt:lpstr>Coeficiente exced ffm art 23</vt:lpstr>
      <vt:lpstr>Variable art 23</vt:lpstr>
      <vt:lpstr>Coeficiente IEPS Gasolian art24</vt:lpstr>
      <vt:lpstr>Variable art 24 poblacional</vt:lpstr>
      <vt:lpstr>Variable art 24 Inverso</vt:lpstr>
      <vt:lpstr>Montos p-calculo coef art22</vt:lpstr>
      <vt:lpstr>'Montos p-calculo coef art22'!Área_de_impresión</vt:lpstr>
      <vt:lpstr>'PARTICIPACIONES FED (TABLA 1)'!Área_de_impresión</vt:lpstr>
      <vt:lpstr>'PARTICIPACIONES FED (TABLA 2)'!Área_de_impresión</vt:lpstr>
      <vt:lpstr>'PARTICIPACIONES FED (TABLA 3)'!Área_de_impresión</vt:lpstr>
      <vt:lpstr>'Variable C1 población'!Área_de_impresión</vt:lpstr>
      <vt:lpstr>'Variable C2 E. recaudatoria'!Área_de_impresión</vt:lpstr>
      <vt:lpstr>'Variable C3 carencia mpal.'!Área_de_impresión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Rocio Tapia</dc:creator>
  <cp:lastModifiedBy>Rocio Tapia</cp:lastModifiedBy>
  <cp:lastPrinted>2024-01-26T19:00:28Z</cp:lastPrinted>
  <dcterms:created xsi:type="dcterms:W3CDTF">2024-01-23T20:54:21Z</dcterms:created>
  <dcterms:modified xsi:type="dcterms:W3CDTF">2024-01-31T19:17:18Z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0x010100F9704BA2C0E667428490307C24C24453</vt:lpwstr>
  </property>
  <property fmtid="{D5CDD505-2E9C-101B-9397-08002B2CF9AE}" pid="3" name="_dlc_DocIdItemGuid">
    <vt:lpwstr>990bb0d5-8323-438e-91d9-b5e4609764e7</vt:lpwstr>
  </property>
</Properties>
</file>